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24226"/>
  <mc:AlternateContent xmlns:mc="http://schemas.openxmlformats.org/markup-compatibility/2006">
    <mc:Choice Requires="x15">
      <x15ac:absPath xmlns:x15ac="http://schemas.microsoft.com/office/spreadsheetml/2010/11/ac" url="Z:\Rating\StandardPoors\Data_2025_Q1\"/>
    </mc:Choice>
  </mc:AlternateContent>
  <xr:revisionPtr revIDLastSave="0" documentId="13_ncr:1_{0E0D8BD1-4EAC-4C20-91AA-6C3D846E7A6C}" xr6:coauthVersionLast="47" xr6:coauthVersionMax="47" xr10:uidLastSave="{00000000-0000-0000-0000-000000000000}"/>
  <bookViews>
    <workbookView xWindow="-1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Frontpage!$A$23:$F$59</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33" l="1"/>
  <c r="K29" i="33"/>
  <c r="J29" i="33"/>
  <c r="I29" i="33"/>
  <c r="H29" i="33"/>
  <c r="G29" i="33"/>
  <c r="F29" i="33"/>
  <c r="E29" i="33"/>
  <c r="D29" i="33"/>
  <c r="C29" i="33"/>
  <c r="M28" i="33"/>
  <c r="M27" i="33"/>
  <c r="M26" i="33"/>
  <c r="M25" i="33"/>
  <c r="M24" i="33"/>
  <c r="M23" i="33"/>
  <c r="L14" i="33"/>
  <c r="K14" i="33"/>
  <c r="J14" i="33"/>
  <c r="I14" i="33"/>
  <c r="H14" i="33"/>
  <c r="G14" i="33"/>
  <c r="F14" i="33"/>
  <c r="E14" i="33"/>
  <c r="D14" i="33"/>
  <c r="C14" i="33"/>
  <c r="M13" i="33"/>
  <c r="M12" i="33"/>
  <c r="M11" i="33"/>
  <c r="M10" i="33"/>
  <c r="M9" i="33"/>
  <c r="L60" i="32"/>
  <c r="K60" i="32"/>
  <c r="J60" i="32"/>
  <c r="I60" i="32"/>
  <c r="H60" i="32"/>
  <c r="G60" i="32"/>
  <c r="F60" i="32"/>
  <c r="E60" i="32"/>
  <c r="D60" i="32"/>
  <c r="C60" i="32"/>
  <c r="M59" i="32"/>
  <c r="M58" i="32"/>
  <c r="M57" i="32"/>
  <c r="M56" i="32"/>
  <c r="M55" i="32"/>
  <c r="M54" i="32"/>
  <c r="M53" i="32"/>
  <c r="M52" i="32"/>
  <c r="M51" i="32"/>
  <c r="M50" i="32"/>
  <c r="M49" i="32"/>
  <c r="L40" i="32"/>
  <c r="K40" i="32"/>
  <c r="J40" i="32"/>
  <c r="I40" i="32"/>
  <c r="H40" i="32"/>
  <c r="G40" i="32"/>
  <c r="F40" i="32"/>
  <c r="E40" i="32"/>
  <c r="D40" i="32"/>
  <c r="C40" i="32"/>
  <c r="M39" i="32"/>
  <c r="M38" i="32"/>
  <c r="M37" i="32"/>
  <c r="M36" i="32"/>
  <c r="M35" i="32"/>
  <c r="M34" i="32"/>
  <c r="M33" i="32"/>
  <c r="M32" i="32"/>
  <c r="M31" i="32"/>
  <c r="M30" i="32"/>
  <c r="M29" i="32"/>
  <c r="L20" i="32"/>
  <c r="K20" i="32"/>
  <c r="J20" i="32"/>
  <c r="I20" i="32"/>
  <c r="H20" i="32"/>
  <c r="G20" i="32"/>
  <c r="F20" i="32"/>
  <c r="E20" i="32"/>
  <c r="D20" i="32"/>
  <c r="C20" i="32"/>
  <c r="M19" i="32"/>
  <c r="M18" i="32"/>
  <c r="M17" i="32"/>
  <c r="M16" i="32"/>
  <c r="M15" i="32"/>
  <c r="M14" i="32"/>
  <c r="M13" i="32"/>
  <c r="M12" i="32"/>
  <c r="M11" i="32"/>
  <c r="M10" i="32"/>
  <c r="M9" i="32"/>
  <c r="H22" i="31"/>
  <c r="G22" i="31"/>
  <c r="F22" i="31"/>
  <c r="E22" i="31"/>
  <c r="D22" i="31"/>
  <c r="C22" i="31"/>
  <c r="I20" i="31"/>
  <c r="I19" i="31"/>
  <c r="I18" i="31"/>
  <c r="I17" i="31"/>
  <c r="I16" i="31"/>
  <c r="I15" i="31"/>
  <c r="I14" i="31"/>
  <c r="I13" i="31"/>
  <c r="I12" i="31"/>
  <c r="I11" i="31"/>
  <c r="N88" i="30"/>
  <c r="N86" i="30"/>
  <c r="L86" i="30"/>
  <c r="K86" i="30"/>
  <c r="J86" i="30"/>
  <c r="I86" i="30"/>
  <c r="H86" i="30"/>
  <c r="G86" i="30"/>
  <c r="F86" i="30"/>
  <c r="E86" i="30"/>
  <c r="D86" i="30"/>
  <c r="C86" i="30"/>
  <c r="N85" i="30"/>
  <c r="L85" i="30"/>
  <c r="K85" i="30"/>
  <c r="J85" i="30"/>
  <c r="I85" i="30"/>
  <c r="H85" i="30"/>
  <c r="G85" i="30"/>
  <c r="F85" i="30"/>
  <c r="E85" i="30"/>
  <c r="D85" i="30"/>
  <c r="C85" i="30"/>
  <c r="N84" i="30"/>
  <c r="L84" i="30"/>
  <c r="K84" i="30"/>
  <c r="J84" i="30"/>
  <c r="I84" i="30"/>
  <c r="H84" i="30"/>
  <c r="G84" i="30"/>
  <c r="F84" i="30"/>
  <c r="E84" i="30"/>
  <c r="D84" i="30"/>
  <c r="C84" i="30"/>
  <c r="N83" i="30"/>
  <c r="L83" i="30"/>
  <c r="K83" i="30"/>
  <c r="J83" i="30"/>
  <c r="I83" i="30"/>
  <c r="H83" i="30"/>
  <c r="G83" i="30"/>
  <c r="F83" i="30"/>
  <c r="E83" i="30"/>
  <c r="D83" i="30"/>
  <c r="C83" i="30"/>
  <c r="N82" i="30"/>
  <c r="L82" i="30"/>
  <c r="K82" i="30"/>
  <c r="J82" i="30"/>
  <c r="I82" i="30"/>
  <c r="H82" i="30"/>
  <c r="G82" i="30"/>
  <c r="F82" i="30"/>
  <c r="E82" i="30"/>
  <c r="D82" i="30"/>
  <c r="C82" i="30"/>
  <c r="N81" i="30"/>
  <c r="L81" i="30"/>
  <c r="K81" i="30"/>
  <c r="J81" i="30"/>
  <c r="I81" i="30"/>
  <c r="H81" i="30"/>
  <c r="G81" i="30"/>
  <c r="F81" i="30"/>
  <c r="E81" i="30"/>
  <c r="D81" i="30"/>
  <c r="C81" i="30"/>
  <c r="N80" i="30"/>
  <c r="L80" i="30"/>
  <c r="K80" i="30"/>
  <c r="J80" i="30"/>
  <c r="I80" i="30"/>
  <c r="H80" i="30"/>
  <c r="G80" i="30"/>
  <c r="F80" i="30"/>
  <c r="E80" i="30"/>
  <c r="D80" i="30"/>
  <c r="C80" i="30"/>
  <c r="N79" i="30"/>
  <c r="L79" i="30"/>
  <c r="K79" i="30"/>
  <c r="J79" i="30"/>
  <c r="I79" i="30"/>
  <c r="H79" i="30"/>
  <c r="G79" i="30"/>
  <c r="F79" i="30"/>
  <c r="E79" i="30"/>
  <c r="D79" i="30"/>
  <c r="C79" i="30"/>
  <c r="N78" i="30"/>
  <c r="L78" i="30"/>
  <c r="K78" i="30"/>
  <c r="J78" i="30"/>
  <c r="I78" i="30"/>
  <c r="H78" i="30"/>
  <c r="G78" i="30"/>
  <c r="F78" i="30"/>
  <c r="E78" i="30"/>
  <c r="D78" i="30"/>
  <c r="C78" i="30"/>
  <c r="N77" i="30"/>
  <c r="L77" i="30"/>
  <c r="K77" i="30"/>
  <c r="J77" i="30"/>
  <c r="I77" i="30"/>
  <c r="H77" i="30"/>
  <c r="G77" i="30"/>
  <c r="F77" i="30"/>
  <c r="E77" i="30"/>
  <c r="D77" i="30"/>
  <c r="C77" i="30"/>
  <c r="L66" i="30"/>
  <c r="L88" i="30" s="1"/>
  <c r="K66" i="30"/>
  <c r="J66" i="30"/>
  <c r="I66" i="30"/>
  <c r="H66" i="30"/>
  <c r="G66" i="30"/>
  <c r="F66" i="30"/>
  <c r="E66" i="30"/>
  <c r="D66" i="30"/>
  <c r="C66"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L38" i="30"/>
  <c r="K38" i="30"/>
  <c r="J38" i="30"/>
  <c r="I38" i="30"/>
  <c r="H38" i="30"/>
  <c r="G38" i="30"/>
  <c r="F38" i="30"/>
  <c r="E38" i="30"/>
  <c r="D38"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22" i="30"/>
  <c r="K22" i="30"/>
  <c r="J22" i="30"/>
  <c r="I22" i="30"/>
  <c r="H22" i="30"/>
  <c r="G22" i="30"/>
  <c r="F22" i="30"/>
  <c r="E22" i="30"/>
  <c r="D22" i="30"/>
  <c r="C22" i="30"/>
  <c r="C44" i="30" s="1"/>
  <c r="I27" i="29"/>
  <c r="H27" i="29"/>
  <c r="G27" i="29"/>
  <c r="F27" i="29"/>
  <c r="E27" i="29"/>
  <c r="D27" i="29"/>
  <c r="I26" i="29"/>
  <c r="C27" i="29" s="1"/>
  <c r="L19" i="29"/>
  <c r="J19" i="29"/>
  <c r="I19" i="29"/>
  <c r="G19" i="29"/>
  <c r="F19" i="29"/>
  <c r="M18" i="29"/>
  <c r="C19" i="29" s="1"/>
  <c r="F12" i="29"/>
  <c r="D12" i="29"/>
  <c r="M11" i="29"/>
  <c r="C25" i="25"/>
  <c r="C17" i="25"/>
  <c r="C12" i="29" l="1"/>
  <c r="L12" i="29"/>
  <c r="H12" i="29"/>
  <c r="J12" i="29"/>
  <c r="I12" i="29"/>
  <c r="E12" i="29"/>
  <c r="G12" i="29"/>
  <c r="E44" i="30"/>
  <c r="C88" i="30"/>
  <c r="G44" i="30"/>
  <c r="M40" i="32"/>
  <c r="K44" i="30"/>
  <c r="I88" i="30"/>
  <c r="D19" i="29"/>
  <c r="L44" i="30"/>
  <c r="J88" i="30"/>
  <c r="M60" i="32"/>
  <c r="D88" i="30"/>
  <c r="E88" i="30"/>
  <c r="E19" i="29"/>
  <c r="K88" i="30"/>
  <c r="M14" i="33"/>
  <c r="H19" i="29"/>
  <c r="D44" i="30"/>
  <c r="I22" i="31"/>
  <c r="F44" i="30"/>
  <c r="F88" i="30"/>
  <c r="M29" i="33"/>
  <c r="G88" i="30"/>
  <c r="I44" i="30"/>
  <c r="H88" i="30"/>
  <c r="M20" i="32"/>
  <c r="J44" i="30"/>
  <c r="K12" i="29"/>
  <c r="K19" i="29"/>
  <c r="M12" i="29"/>
  <c r="M19" i="29"/>
  <c r="H44" i="30"/>
  <c r="G617" i="9" l="1"/>
  <c r="C209" i="8"/>
  <c r="F207" i="8" s="1"/>
  <c r="F99" i="9"/>
  <c r="D99" i="9"/>
  <c r="C99" i="9"/>
  <c r="C229" i="8"/>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3" i="24"/>
  <c r="G69" i="24"/>
  <c r="G67" i="24"/>
  <c r="G21" i="24"/>
  <c r="G16" i="24"/>
  <c r="G11" i="24"/>
  <c r="D402" i="19"/>
  <c r="C402" i="19"/>
  <c r="D382" i="9"/>
  <c r="C382" i="9"/>
  <c r="D366" i="19"/>
  <c r="G354" i="19" s="1"/>
  <c r="C366" i="19"/>
  <c r="F354" i="19" s="1"/>
  <c r="D346" i="9"/>
  <c r="C346" i="9"/>
  <c r="C585" i="9"/>
  <c r="D585" i="9"/>
  <c r="D45" i="8"/>
  <c r="D634" i="19"/>
  <c r="C634" i="19"/>
  <c r="D617" i="9"/>
  <c r="C617" i="9"/>
  <c r="F293" i="8"/>
  <c r="F307" i="8"/>
  <c r="G293" i="8"/>
  <c r="F295" i="8"/>
  <c r="G71" i="24" l="1"/>
  <c r="G75" i="24"/>
  <c r="G65" i="24"/>
  <c r="F66" i="24"/>
  <c r="F80" i="24"/>
  <c r="G22" i="24"/>
  <c r="G63" i="24"/>
  <c r="F69" i="24"/>
  <c r="F74" i="24"/>
  <c r="F79" i="24"/>
  <c r="F82" i="24" s="1"/>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13" i="9"/>
  <c r="G325" i="9"/>
  <c r="G314" i="9"/>
  <c r="G326" i="9"/>
  <c r="G319" i="9"/>
  <c r="G321" i="9"/>
  <c r="G323" i="9"/>
  <c r="G315" i="9"/>
  <c r="G327" i="9"/>
  <c r="G316" i="9"/>
  <c r="G310" i="9"/>
  <c r="G320" i="9"/>
  <c r="G311" i="9"/>
  <c r="G317" i="9"/>
  <c r="G322" i="9"/>
  <c r="G318" i="9"/>
  <c r="F311" i="9"/>
  <c r="F317" i="9"/>
  <c r="F320" i="9"/>
  <c r="F327" i="9"/>
  <c r="F315" i="9"/>
  <c r="F324" i="9"/>
  <c r="F310" i="9"/>
  <c r="F312" i="9"/>
  <c r="F318" i="9"/>
  <c r="F319" i="9"/>
  <c r="F325" i="9"/>
  <c r="F316" i="9"/>
  <c r="F323" i="9"/>
  <c r="F313" i="9"/>
  <c r="F326" i="9"/>
  <c r="F321" i="9"/>
  <c r="F314" i="9"/>
  <c r="F322"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D293" i="8"/>
  <c r="D307" i="8"/>
  <c r="D295" i="8"/>
  <c r="C307" i="8"/>
  <c r="C293" i="8"/>
  <c r="D291" i="8"/>
  <c r="C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G151" i="8" l="1"/>
  <c r="G147" i="8"/>
  <c r="G150" i="8"/>
  <c r="G152" i="8"/>
  <c r="G160" i="8"/>
  <c r="G153" i="8"/>
  <c r="G162" i="8"/>
  <c r="G142" i="8"/>
  <c r="G154" i="8"/>
  <c r="G159" i="8"/>
  <c r="G149" i="8"/>
  <c r="G143" i="8"/>
  <c r="G155" i="8"/>
  <c r="G148" i="8"/>
  <c r="G144" i="8"/>
  <c r="G156" i="8"/>
  <c r="G158" i="8"/>
  <c r="G161" i="8"/>
  <c r="G145" i="8"/>
  <c r="G146" i="8"/>
  <c r="F146" i="8"/>
  <c r="F152" i="8"/>
  <c r="F159" i="8"/>
  <c r="F149" i="8"/>
  <c r="F151" i="8"/>
  <c r="F153" i="8"/>
  <c r="F162" i="8"/>
  <c r="F150" i="8"/>
  <c r="F145" i="8"/>
  <c r="F147" i="8"/>
  <c r="F160" i="8"/>
  <c r="F148" i="8"/>
  <c r="F154" i="8"/>
  <c r="F161" i="8"/>
  <c r="F155" i="8"/>
  <c r="F142" i="8"/>
  <c r="F143" i="8"/>
  <c r="F158" i="8"/>
  <c r="F144" i="8"/>
  <c r="F156" i="8"/>
  <c r="F130" i="8"/>
  <c r="F132" i="8"/>
  <c r="F118" i="8"/>
  <c r="F134" i="8"/>
  <c r="F133" i="8"/>
  <c r="F119" i="8"/>
  <c r="F121" i="8"/>
  <c r="F122" i="8"/>
  <c r="F123" i="8"/>
  <c r="F136" i="8"/>
  <c r="F124" i="8"/>
  <c r="F125" i="8"/>
  <c r="F126" i="8"/>
  <c r="F127" i="8"/>
  <c r="F128" i="8"/>
  <c r="F117" i="8"/>
  <c r="F135" i="8"/>
  <c r="F129" i="8"/>
  <c r="F120"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l="1"/>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<sst xmlns="http://schemas.openxmlformats.org/spreadsheetml/2006/main" count="7232" uniqueCount="3588">
  <si>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</si>
  <si>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</si>
  <si>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</si>
  <si>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</si>
  <si>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</si>
  <si>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</si>
  <si>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</si>
  <si>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</si>
  <si>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</si>
  <si>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</si>
  <si>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</si>
  <si>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</si>
  <si>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</si>
  <si>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</si>
  <si>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</si>
  <si>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</si>
  <si>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</si>
  <si>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</si>
  <si>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</si>
  <si>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</si>
  <si>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</si>
  <si>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</si>
  <si>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</si>
  <si>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</si>
  <si>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</si>
  <si>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</si>
  <si>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</si>
  <si>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</si>
  <si>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</si>
  <si>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</si>
  <si>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</si>
  <si>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</si>
  <si>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</si>
  <si>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</si>
  <si>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</si>
  <si>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</si>
  <si>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</si>
  <si>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</si>
  <si>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</si>
  <si>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</si>
  <si>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</si>
  <si>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</si>
  <si>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</si>
  <si>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</si>
  <si>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</si>
  <si>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</si>
  <si>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</si>
  <si>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</si>
  <si>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</si>
  <si>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</si>
  <si>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</si>
  <si>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</si>
  <si>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</si>
  <si>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</si>
  <si>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</si>
  <si>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</si>
  <si>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</si>
  <si>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</si>
  <si>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</si>
  <si>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</si>
  <si>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</si>
  <si>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</si>
  <si>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</si>
  <si>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</si>
  <si>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</si>
  <si>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</si>
  <si>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</si>
  <si>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</si>
  <si>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</si>
  <si>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</si>
  <si>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</si>
  <si>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</si>
  <si>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</si>
  <si>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</si>
  <si>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</si>
  <si>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</si>
  <si>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</si>
  <si>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</si>
  <si>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</si>
  <si>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</si>
  <si>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</si>
  <si>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</si>
  <si>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</si>
  <si>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</si>
  <si>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</si>
  <si>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</si>
  <si>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</si>
  <si>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</si>
  <si>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</si>
  <si>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</si>
  <si>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</si>
  <si>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</si>
  <si>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</si>
  <si>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</si>
  <si>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</si>
  <si>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</si>
  <si>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</si>
  <si>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</si>
  <si>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</si>
  <si>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</si>
  <si>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</si>
  <si>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</si>
  <si>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</si>
  <si>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</si>
  <si>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</si>
  <si>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</si>
  <si>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</si>
  <si>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</si>
  <si>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</si>
  <si>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</si>
  <si>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</si>
  <si>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</si>
  <si>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</si>
  <si>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</si>
  <si>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</si>
  <si>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</si>
  <si>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</si>
  <si>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</si>
  <si>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</si>
  <si>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</si>
  <si>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</si>
  <si>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</si>
  <si>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</si>
  <si>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</si>
  <si>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</si>
  <si>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</si>
  <si>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</si>
  <si>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</si>
  <si>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</si>
  <si>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</si>
  <si>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</si>
  <si>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</si>
  <si>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</si>
  <si>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</si>
  <si>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</si>
  <si>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</si>
  <si>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</si>
  <si>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</si>
  <si>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</si>
  <si>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</si>
  <si>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</si>
  <si>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</si>
  <si>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</si>
  <si>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</si>
  <si>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</si>
  <si>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</si>
  <si>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</si>
  <si>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</si>
  <si>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</si>
  <si>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</si>
  <si>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</si>
  <si>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</si>
  <si>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</si>
  <si>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</si>
  <si>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</si>
  <si>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</si>
  <si>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</si>
  <si>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</si>
  <si>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</si>
  <si>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</si>
  <si>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</si>
  <si>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</si>
  <si>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</si>
  <si>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</si>
  <si>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</si>
  <si>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</si>
  <si>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</si>
  <si>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</si>
  <si>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</si>
  <si>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</si>
  <si>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</si>
  <si>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</si>
  <si>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</si>
  <si>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</si>
  <si>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</si>
  <si>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</si>
  <si>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</si>
  <si>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</si>
  <si>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</si>
  <si>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</si>
  <si>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</si>
  <si>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</si>
  <si>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</si>
  <si>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</si>
  <si>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</si>
  <si>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</si>
  <si>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</si>
  <si>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</si>
  <si>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</si>
  <si>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</si>
  <si>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</si>
  <si>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</si>
  <si>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</si>
  <si>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</si>
  <si>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</si>
  <si>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</si>
  <si>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</si>
  <si>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</si>
  <si>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</si>
  <si>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</si>
  <si>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</si>
  <si>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</si>
  <si>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</si>
  <si>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</si>
  <si>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</si>
  <si>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</si>
  <si>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</si>
  <si>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</si>
  <si>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</si>
  <si>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</si>
  <si>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</si>
  <si>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</si>
  <si>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</si>
  <si>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</si>
  <si>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</si>
  <si>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</si>
  <si>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</si>
  <si>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</si>
  <si>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</si>
  <si>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</si>
  <si>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</si>
  <si>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</si>
  <si>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</si>
  <si>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</si>
  <si>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</si>
  <si>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</si>
  <si>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</si>
  <si>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</si>
  <si>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</si>
  <si>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</si>
  <si>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</si>
  <si>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</si>
  <si>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</si>
  <si>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</si>
  <si>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</si>
  <si>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</si>
  <si>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</si>
  <si>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</si>
  <si>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</si>
  <si>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</si>
  <si>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</si>
  <si>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</si>
  <si>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</si>
  <si>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</si>
  <si>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</si>
  <si>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</si>
  <si>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</si>
  <si>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</si>
  <si>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</si>
  <si>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</si>
  <si>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</si>
  <si>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</si>
  <si>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</si>
  <si>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</si>
  <si>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</si>
  <si>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</si>
  <si>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</si>
  <si>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</si>
  <si>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</si>
  <si>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</si>
  <si>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</si>
  <si>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</si>
  <si>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</si>
  <si>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</si>
  <si>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</si>
  <si>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</si>
  <si>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</si>
  <si>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</si>
  <si>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</si>
  <si>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</si>
  <si>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</si>
  <si>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</si>
  <si>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</si>
  <si>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</si>
  <si>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</si>
  <si>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</si>
  <si>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</si>
  <si>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</si>
  <si>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</si>
  <si>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</si>
  <si>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</si>
  <si>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</si>
  <si>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</si>
  <si>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</si>
  <si>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</si>
  <si>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</si>
  <si>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</si>
  <si>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</si>
  <si>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</si>
  <si>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</si>
  <si>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</si>
  <si>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</si>
  <si>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</si>
  <si>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</si>
  <si>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</si>
  <si>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</si>
  <si>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</si>
  <si>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</si>
  <si>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</si>
  <si>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</si>
  <si>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</si>
  <si>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</si>
  <si>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</si>
  <si>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</si>
  <si>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</si>
  <si>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</si>
  <si>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</si>
  <si>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</si>
  <si>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</si>
  <si>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</si>
  <si>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</si>
  <si>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</si>
  <si>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</si>
  <si>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</si>
  <si>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</si>
  <si>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</si>
  <si>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</si>
  <si>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</si>
  <si>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</si>
  <si>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</si>
  <si>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</si>
  <si>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</si>
  <si>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</si>
  <si>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</si>
  <si>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</si>
  <si>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</si>
  <si>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</si>
  <si>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</si>
  <si>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</si>
  <si>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</si>
  <si>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</si>
  <si>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</si>
  <si>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</si>
  <si>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</si>
  <si>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</si>
  <si>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</si>
  <si>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</si>
  <si>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</si>
  <si>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</si>
  <si>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</si>
  <si>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</si>
  <si>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</si>
  <si>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</si>
  <si>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</si>
  <si>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</si>
  <si>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</si>
  <si>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</si>
  <si>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</si>
  <si>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</si>
  <si>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</si>
  <si>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</si>
  <si>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</si>
  <si>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</si>
  <si>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</si>
  <si>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</si>
  <si>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</si>
  <si>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</si>
  <si>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</si>
  <si>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</si>
  <si>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</si>
  <si>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</si>
  <si>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</si>
  <si>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</si>
  <si>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</si>
  <si>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</si>
  <si>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</si>
  <si>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</si>
  <si>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</si>
  <si>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</si>
  <si>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</si>
  <si>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</si>
  <si>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</si>
  <si>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</si>
  <si>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</si>
  <si>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</si>
  <si>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</si>
  <si>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</si>
  <si>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</si>
  <si>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</si>
  <si>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</si>
  <si>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</si>
  <si>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</si>
  <si>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</si>
  <si>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</si>
  <si>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</si>
  <si>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</si>
  <si>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</si>
  <si>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</si>
  <si>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</si>
  <si>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</si>
  <si>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</si>
  <si>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</si>
  <si>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</si>
  <si>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</si>
  <si>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</si>
  <si>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</si>
  <si>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</si>
  <si>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</si>
  <si>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</si>
  <si>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</si>
  <si>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</si>
  <si>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</si>
  <si>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</si>
  <si>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</si>
  <si>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</si>
  <si>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</si>
  <si>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</si>
  <si>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</si>
  <si>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</si>
  <si>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</si>
  <si>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</si>
  <si>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</si>
  <si>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</si>
  <si>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</si>
  <si>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</si>
  <si>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</si>
  <si>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</si>
  <si>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</si>
  <si>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</si>
  <si>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</si>
  <si>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</si>
  <si>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</si>
  <si>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</si>
  <si>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</si>
  <si>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</si>
  <si>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</si>
  <si>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</si>
  <si>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</si>
  <si>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</si>
  <si>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</si>
  <si>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</si>
  <si>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</si>
  <si>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</si>
  <si>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</si>
  <si>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</si>
  <si>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</si>
  <si>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</si>
  <si>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</si>
  <si>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</si>
  <si>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</si>
  <si>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</si>
  <si>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</si>
  <si>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</si>
  <si>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</si>
  <si>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</si>
  <si>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</si>
  <si>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</si>
  <si>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</si>
  <si>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</si>
  <si>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</si>
  <si>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</si>
  <si>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</si>
  <si>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</si>
  <si>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</si>
  <si>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</si>
  <si>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</si>
  <si>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</si>
  <si>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</si>
  <si>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</si>
  <si>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</si>
  <si>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</si>
  <si>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</si>
  <si>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</si>
  <si>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</si>
  <si>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</si>
  <si>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</si>
  <si>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</si>
  <si>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</si>
  <si>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</si>
  <si>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</si>
  <si>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</si>
  <si>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</si>
  <si>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</si>
  <si>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</si>
  <si>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</si>
  <si>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</si>
  <si>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</si>
  <si>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</si>
  <si>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</si>
  <si>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</si>
  <si>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</si>
  <si>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</si>
  <si>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</si>
  <si>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</si>
  <si>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</si>
  <si>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</si>
  <si>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</si>
  <si>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</si>
  <si>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</si>
  <si>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</si>
  <si>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</si>
  <si>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</si>
  <si>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</si>
  <si>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</si>
  <si>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</si>
  <si>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</si>
  <si>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</si>
  <si>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</si>
  <si>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</si>
  <si>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</si>
  <si>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</si>
  <si>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</si>
  <si>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</si>
  <si>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</si>
  <si>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</si>
  <si>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</si>
  <si>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</si>
  <si>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</si>
  <si>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</si>
  <si>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</si>
  <si>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</si>
  <si>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</si>
  <si>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</si>
  <si>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</si>
  <si>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</si>
  <si>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</si>
  <si>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</si>
  <si>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</si>
  <si>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</si>
  <si>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</si>
  <si>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</si>
  <si>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</si>
  <si>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</si>
  <si>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</si>
  <si>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</si>
  <si>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</si>
  <si>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</si>
  <si>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</si>
  <si>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</si>
  <si>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</si>
  <si>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</si>
  <si>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</si>
  <si>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</si>
  <si>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</si>
  <si>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</si>
  <si>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</si>
  <si>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</si>
  <si>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</si>
  <si>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</si>
  <si>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</si>
  <si>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</si>
  <si>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</si>
  <si>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</si>
  <si>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</si>
  <si>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</si>
  <si>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</si>
  <si>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</si>
  <si>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</si>
  <si>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</si>
  <si>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</si>
  <si>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</si>
  <si>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</si>
  <si>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</si>
  <si>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</si>
  <si>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</si>
  <si>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</si>
  <si>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</si>
  <si>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</si>
  <si>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</si>
  <si>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</si>
  <si>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</si>
  <si>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</si>
  <si>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</si>
  <si>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</si>
  <si>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</si>
  <si>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</si>
  <si>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</si>
  <si>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</si>
  <si>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</si>
  <si>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</si>
  <si>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</si>
  <si>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</si>
  <si>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</si>
  <si>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</si>
  <si>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</si>
  <si>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</si>
  <si>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</si>
  <si>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</si>
  <si>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</si>
  <si>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</si>
  <si>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</si>
  <si>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</si>
  <si>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</si>
  <si>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</si>
  <si>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</si>
  <si>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</si>
  <si>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</si>
  <si>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</si>
  <si>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</si>
  <si>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</si>
  <si>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</si>
  <si>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</si>
  <si>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</si>
  <si>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</si>
  <si>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</si>
  <si>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</si>
  <si>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</si>
  <si>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</si>
  <si>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</si>
  <si>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</si>
  <si>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</si>
  <si>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</si>
  <si>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</si>
  <si>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</si>
  <si>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</si>
  <si>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</si>
  <si>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</si>
  <si>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</si>
  <si>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</si>
  <si>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</si>
  <si>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</si>
  <si>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</si>
  <si>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</si>
  <si>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</si>
  <si>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</si>
  <si>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</si>
  <si>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</si>
  <si>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</si>
  <si>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</si>
  <si>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</si>
  <si>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</si>
  <si>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</si>
  <si>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</si>
  <si>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</si>
  <si>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</si>
  <si>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</si>
  <si>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</si>
  <si>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</si>
  <si>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</si>
  <si>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</si>
  <si>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</si>
  <si>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</si>
  <si>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</si>
  <si>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</si>
  <si>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</si>
  <si>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</si>
  <si>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</si>
  <si>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</si>
  <si>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</si>
  <si>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</si>
  <si>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</si>
  <si>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</si>
  <si>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</si>
  <si>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</si>
  <si>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</si>
  <si>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</si>
  <si>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</si>
  <si>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</si>
  <si>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</si>
  <si>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</si>
  <si>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</si>
  <si>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</si>
  <si>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</si>
  <si>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</si>
  <si>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</si>
  <si>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</si>
  <si>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</si>
  <si>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</si>
  <si>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</si>
  <si>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</si>
  <si>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</si>
  <si>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</si>
  <si>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</si>
  <si>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</si>
  <si>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</si>
  <si>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</si>
  <si>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</si>
  <si>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</si>
  <si>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</si>
  <si>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</si>
  <si>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</si>
  <si>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</si>
  <si>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</si>
  <si>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</si>
  <si>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</si>
  <si>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</si>
  <si>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</si>
  <si>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</si>
  <si>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</si>
  <si>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</si>
  <si>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</si>
  <si>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</si>
  <si>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</si>
  <si>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</si>
  <si>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</si>
  <si>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</si>
  <si>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</si>
  <si>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</si>
  <si>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</si>
  <si>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</si>
  <si>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</si>
  <si>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</si>
  <si>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</si>
  <si>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</si>
  <si>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</si>
  <si>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</si>
  <si>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</si>
  <si>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</si>
  <si>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</si>
  <si>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</si>
  <si>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</si>
  <si>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</si>
  <si>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</si>
  <si>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</si>
  <si>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</si>
  <si>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</si>
  <si>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</si>
  <si>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</si>
  <si>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</si>
  <si>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</si>
  <si>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</si>
  <si>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</si>
  <si>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</si>
  <si>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</si>
  <si>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</si>
  <si>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</si>
  <si>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</si>
  <si>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</si>
  <si>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</si>
  <si>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</si>
  <si>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</si>
  <si>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</si>
  <si>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</si>
  <si>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</si>
  <si>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</si>
  <si>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</si>
  <si>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</si>
  <si>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</si>
  <si>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</si>
  <si>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</si>
  <si>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</si>
  <si>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</si>
  <si>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</si>
  <si>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</si>
  <si>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</si>
  <si>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</si>
  <si>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</si>
  <si>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</si>
  <si>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</si>
  <si>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</si>
  <si>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</si>
  <si>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</si>
  <si>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</si>
  <si>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</si>
  <si>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</si>
  <si>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</si>
  <si>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</si>
  <si>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</si>
  <si>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</si>
  <si>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</si>
  <si>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</si>
  <si>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</si>
  <si>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</si>
  <si>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</si>
  <si>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</si>
  <si>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</si>
  <si>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</si>
  <si>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</si>
  <si>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</si>
  <si>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</si>
  <si>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</si>
  <si>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</si>
  <si>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</si>
  <si>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</si>
  <si>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</si>
  <si>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</si>
  <si>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</si>
  <si>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</si>
  <si>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</si>
  <si>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</si>
  <si>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</si>
  <si>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</si>
  <si>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</si>
  <si>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</si>
  <si>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</si>
  <si>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</si>
  <si>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</si>
  <si>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</si>
  <si>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</si>
  <si>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</si>
  <si>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</si>
  <si>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</si>
  <si>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</si>
  <si>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</si>
  <si>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</si>
  <si>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</si>
  <si>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</si>
  <si>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</si>
  <si>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</si>
  <si>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</si>
  <si>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</si>
  <si>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</si>
  <si>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</si>
  <si>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</si>
  <si>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</si>
  <si>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</si>
  <si>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</si>
  <si>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</si>
  <si>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</si>
  <si>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</si>
  <si>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</si>
  <si>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</si>
  <si>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</si>
  <si>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</si>
  <si>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</si>
  <si>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</si>
  <si>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</si>
  <si>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</si>
  <si>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</si>
  <si>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</si>
  <si>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</si>
  <si>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</si>
  <si>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</si>
  <si>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</si>
  <si>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</si>
  <si>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</si>
  <si>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</si>
  <si>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</si>
  <si>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</si>
  <si>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</si>
  <si>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</si>
  <si>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</si>
  <si>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</si>
  <si>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</si>
  <si>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</si>
  <si>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</si>
  <si>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</si>
  <si>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</si>
  <si>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</si>
  <si>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</si>
  <si>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</si>
  <si>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</si>
  <si>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</si>
  <si>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</si>
  <si>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</si>
  <si>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</si>
  <si>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</si>
  <si>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</si>
  <si>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</si>
  <si>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</si>
  <si>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</si>
  <si>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</si>
  <si>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</si>
  <si>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</si>
  <si>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</si>
  <si>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</si>
  <si>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</si>
  <si>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</si>
  <si>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</si>
  <si>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</si>
  <si>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</si>
  <si>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</si>
  <si>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</si>
  <si>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</si>
  <si>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</si>
  <si>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</si>
  <si>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</si>
  <si>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</si>
  <si>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</si>
  <si>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</si>
  <si>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</si>
  <si>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</si>
  <si>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</si>
  <si>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</si>
  <si>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</si>
  <si>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</si>
  <si>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</si>
  <si>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</si>
  <si>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</si>
  <si>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</si>
  <si>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</si>
  <si>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</si>
  <si>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</si>
  <si>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</si>
  <si>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</si>
  <si>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</si>
  <si>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</si>
  <si>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</si>
  <si>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</si>
  <si>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</si>
  <si>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</si>
  <si>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</si>
  <si>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</si>
  <si>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</si>
  <si>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</si>
  <si>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</si>
  <si>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</si>
  <si>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</si>
  <si>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</si>
  <si>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</si>
  <si>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</si>
  <si>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</si>
  <si>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</si>
  <si>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</si>
  <si>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</si>
  <si>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</si>
  <si>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</si>
  <si>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</si>
  <si>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</si>
  <si>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</si>
  <si>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</si>
  <si>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</si>
  <si>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</si>
  <si>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</si>
  <si>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</si>
  <si>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</si>
  <si>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</si>
  <si>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</si>
  <si>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</si>
  <si>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</si>
  <si>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</si>
  <si>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</si>
  <si>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</si>
  <si>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</si>
  <si>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</si>
  <si>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</si>
  <si>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</si>
  <si>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</si>
  <si>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</si>
  <si>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</si>
  <si>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</si>
  <si>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</si>
  <si>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</si>
  <si>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</si>
  <si>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</si>
  <si>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</si>
  <si>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</si>
  <si>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</si>
  <si>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</si>
  <si>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</si>
  <si>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</si>
  <si>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</si>
  <si>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</si>
  <si>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</si>
  <si>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</si>
  <si>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</si>
  <si>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</si>
  <si>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</si>
  <si>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</si>
  <si>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</si>
  <si>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</si>
  <si>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</si>
  <si>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</si>
  <si>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</si>
  <si>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</si>
  <si>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</si>
  <si>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</si>
  <si>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</si>
  <si>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</si>
  <si>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</si>
  <si>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</si>
  <si>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</si>
  <si>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</si>
  <si>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</si>
  <si>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</si>
  <si>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</si>
  <si>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</si>
  <si>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</si>
  <si>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</si>
  <si>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</si>
  <si>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</si>
  <si>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</si>
  <si>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</si>
  <si>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</si>
  <si>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</si>
  <si>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</si>
  <si>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</si>
  <si>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</si>
  <si>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</si>
  <si>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</si>
  <si>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</si>
  <si>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</si>
  <si>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</si>
  <si>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</si>
  <si>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</si>
  <si>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</si>
  <si>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</si>
  <si>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</si>
  <si>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</si>
  <si>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</si>
  <si>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</si>
  <si>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</si>
  <si>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</si>
  <si>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</si>
  <si>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</si>
  <si>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</si>
  <si>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</si>
  <si>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</si>
  <si>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</si>
  <si>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</si>
  <si>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</si>
  <si>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</si>
  <si>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</si>
  <si>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</si>
  <si>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</si>
  <si>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</si>
  <si>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</si>
  <si>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</si>
  <si>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</si>
  <si>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</si>
  <si>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</si>
  <si>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</si>
  <si>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</si>
  <si>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</si>
  <si>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</si>
  <si>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</si>
  <si>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</si>
  <si>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</si>
  <si>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</si>
  <si>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</si>
  <si>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</si>
  <si>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</si>
  <si>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</si>
  <si>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</si>
  <si>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</si>
  <si>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</si>
  <si>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</si>
  <si>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</si>
  <si>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</si>
  <si>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</si>
  <si>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</si>
  <si>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</si>
  <si>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</si>
  <si>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</si>
  <si>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</si>
  <si>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</si>
  <si>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</si>
  <si>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</si>
  <si>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</si>
  <si>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</si>
  <si>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</si>
  <si>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</si>
  <si>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</si>
  <si>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</si>
  <si>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</si>
  <si>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</si>
  <si>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</si>
  <si>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</si>
  <si>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</si>
  <si>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</si>
  <si>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</si>
  <si>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</si>
  <si>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</si>
  <si>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</si>
  <si>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</si>
  <si>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</si>
  <si>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</si>
  <si>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</si>
  <si>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</si>
  <si>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</si>
  <si>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</si>
  <si>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</si>
  <si>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</si>
  <si>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</si>
  <si>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</si>
  <si>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</si>
  <si>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</si>
  <si>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</si>
  <si>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</si>
  <si>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</si>
  <si>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</si>
  <si>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</si>
  <si>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</si>
  <si>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</si>
  <si>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</si>
  <si>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</si>
  <si>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</si>
  <si>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</si>
  <si>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</si>
  <si>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</si>
  <si>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</si>
  <si>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</si>
  <si>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</si>
  <si>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</si>
  <si>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</si>
  <si>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</si>
  <si>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</si>
  <si>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</si>
  <si>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</si>
  <si>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</si>
  <si>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</si>
  <si>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</si>
  <si>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</si>
  <si>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</si>
  <si>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</si>
  <si>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</si>
  <si>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</si>
  <si>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</si>
  <si>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</si>
  <si>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</si>
  <si>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</si>
  <si>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</si>
  <si>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</si>
  <si>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</si>
  <si>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</si>
  <si>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</si>
  <si>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</si>
  <si>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</si>
  <si>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</si>
  <si>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</si>
  <si>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</si>
  <si>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</si>
  <si>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</si>
  <si>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</si>
  <si>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</si>
  <si>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</si>
  <si>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</si>
  <si>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</si>
  <si>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</si>
  <si>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</si>
  <si>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</si>
  <si>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</si>
  <si>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</si>
  <si>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</si>
  <si>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</si>
  <si>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</si>
  <si>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</si>
  <si>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</si>
  <si>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</si>
  <si>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</si>
  <si>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</si>
  <si>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</si>
  <si>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</si>
  <si>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</si>
  <si>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</si>
  <si>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</si>
  <si>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</si>
  <si>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</si>
  <si>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</si>
  <si>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</si>
  <si>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</si>
  <si>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</si>
  <si>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</si>
  <si>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</si>
  <si>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</si>
  <si>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</si>
  <si>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</si>
  <si>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</si>
  <si>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</si>
  <si>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</si>
  <si>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</si>
  <si>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</si>
  <si>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</si>
  <si>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</si>
  <si>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</si>
  <si>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</si>
  <si>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</si>
  <si>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</si>
  <si>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</si>
  <si>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</si>
  <si>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</si>
  <si>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</si>
  <si>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</si>
  <si>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</si>
  <si>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</si>
  <si>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</si>
  <si>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</si>
  <si>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</si>
  <si>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</si>
  <si>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</si>
  <si>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</si>
  <si>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</si>
  <si>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</si>
  <si>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</si>
  <si>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</si>
  <si>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</si>
  <si>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</si>
  <si>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</si>
  <si>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</si>
  <si>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</si>
  <si>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</si>
  <si>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</si>
  <si>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</si>
  <si>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</si>
  <si>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</si>
  <si>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</si>
  <si>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</si>
  <si>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</si>
  <si>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</si>
  <si>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</si>
  <si>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</si>
  <si>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</si>
  <si>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</si>
  <si>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</si>
  <si>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</si>
  <si>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</si>
  <si>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</si>
  <si>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</si>
  <si>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</si>
  <si>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</si>
  <si>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</si>
  <si>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</si>
  <si>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</si>
  <si>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</si>
  <si>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</si>
  <si>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</si>
  <si>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</si>
  <si>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</si>
  <si>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</si>
  <si>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</si>
  <si>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</si>
  <si>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</si>
  <si>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</si>
  <si>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</si>
  <si>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</si>
  <si>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</si>
  <si>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</si>
  <si>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</si>
  <si>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</si>
  <si>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</si>
  <si>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</si>
  <si>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</si>
  <si>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</si>
  <si>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</si>
  <si>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</si>
  <si>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</si>
  <si>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</si>
  <si>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</si>
  <si>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</si>
  <si>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</si>
  <si>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</si>
  <si>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</si>
  <si>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</si>
  <si>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</si>
  <si>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</si>
  <si>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</si>
  <si>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</si>
  <si>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</si>
  <si>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</si>
  <si>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</si>
  <si>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</si>
  <si>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</si>
  <si>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</si>
  <si>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</si>
  <si>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</si>
  <si>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</si>
  <si>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</si>
  <si>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</si>
  <si>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</si>
  <si>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</si>
  <si>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</si>
  <si>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</si>
  <si>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</si>
  <si>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</si>
  <si>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</si>
  <si>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</si>
  <si>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</si>
  <si>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</si>
  <si>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</si>
  <si>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</si>
  <si>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</si>
  <si>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</si>
  <si>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</si>
  <si>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</si>
  <si>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</si>
  <si>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</si>
  <si>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</si>
  <si>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</si>
  <si>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</si>
  <si>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</si>
  <si>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</si>
  <si>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</si>
  <si>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</si>
  <si>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</si>
  <si>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</si>
  <si>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</si>
  <si>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</si>
  <si>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</si>
  <si>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</si>
  <si>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</si>
  <si>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</si>
  <si>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</si>
  <si>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</si>
  <si>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</si>
  <si>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</si>
  <si>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</si>
  <si>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</si>
  <si>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</si>
  <si>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</si>
  <si>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</si>
  <si>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</si>
  <si>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</si>
  <si>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</si>
  <si>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</si>
  <si>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</si>
  <si>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</si>
  <si>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</si>
  <si>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</si>
  <si>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</si>
  <si>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</si>
  <si>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</si>
  <si>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</si>
  <si>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</si>
  <si>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</si>
  <si>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</si>
  <si>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</si>
  <si>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</si>
  <si>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</si>
  <si>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</si>
  <si>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</si>
  <si>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</si>
  <si>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</si>
  <si>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</si>
  <si>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</si>
  <si>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</si>
  <si>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</si>
  <si>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</si>
  <si>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</si>
  <si>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</si>
  <si>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</si>
  <si>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</si>
  <si>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</si>
  <si>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</si>
  <si>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</si>
  <si>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</si>
  <si>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</si>
  <si>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</si>
  <si>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</si>
  <si>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</si>
  <si>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</si>
  <si>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</si>
  <si>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</si>
  <si>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</si>
  <si>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</si>
  <si>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</si>
  <si>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</si>
  <si>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</si>
  <si>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</si>
  <si>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</si>
  <si>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</si>
  <si>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</si>
  <si>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</si>
  <si>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</si>
  <si>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</si>
  <si>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</si>
  <si>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</si>
  <si>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</si>
  <si>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</si>
  <si>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</si>
  <si>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</si>
  <si>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</si>
  <si>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</si>
  <si>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</si>
  <si>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</si>
  <si>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</si>
  <si>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</si>
  <si>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</si>
  <si>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</si>
  <si>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</si>
  <si>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</si>
  <si>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</si>
  <si>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</si>
  <si>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</si>
  <si>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</si>
  <si>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</si>
  <si>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</si>
  <si>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</si>
  <si>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</si>
  <si>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</si>
  <si>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</si>
  <si>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</si>
  <si>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</si>
  <si>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</si>
  <si>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</si>
  <si>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</si>
  <si>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</si>
  <si>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</si>
  <si>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</si>
  <si>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</si>
  <si>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</si>
  <si>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</si>
  <si>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</si>
  <si>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</si>
  <si>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</si>
  <si>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</si>
  <si>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</si>
  <si>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</si>
  <si>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</si>
  <si>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</si>
  <si>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</si>
  <si>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</si>
  <si>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</si>
  <si>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</si>
  <si>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</si>
  <si>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</si>
  <si>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</si>
  <si>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</si>
  <si>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</si>
  <si>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</si>
  <si>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</si>
  <si>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</si>
  <si>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</si>
  <si>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</si>
  <si>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</si>
  <si>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</si>
  <si>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</si>
  <si>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</si>
  <si>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</si>
  <si>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</si>
  <si>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</si>
  <si>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</si>
  <si>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</si>
  <si>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</si>
  <si>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</si>
  <si>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</si>
  <si>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</si>
  <si>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</si>
  <si>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</si>
  <si>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</si>
  <si>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</si>
  <si>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</si>
  <si>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</si>
  <si>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</si>
  <si>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</si>
  <si>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</si>
  <si>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</si>
  <si>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</si>
  <si>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</si>
  <si>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</si>
  <si>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</si>
  <si>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</si>
  <si>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</si>
  <si>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</si>
  <si>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</si>
  <si>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</si>
  <si>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</si>
  <si>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</si>
  <si>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</si>
  <si>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</si>
  <si>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</si>
  <si>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</si>
  <si>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</si>
  <si>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</si>
  <si>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</si>
  <si>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</si>
  <si>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</si>
  <si>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</si>
  <si>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</si>
  <si>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</si>
  <si>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</si>
  <si>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</si>
  <si>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</si>
  <si>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</si>
  <si>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</si>
  <si>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</si>
  <si>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</si>
  <si>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</si>
  <si>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</si>
  <si>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</si>
  <si>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</si>
  <si>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</si>
  <si>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</si>
  <si>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</si>
  <si>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</si>
  <si>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</si>
  <si>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</si>
  <si>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</si>
  <si>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</si>
  <si>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</si>
  <si>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</si>
  <si>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</si>
  <si>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</si>
  <si>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</si>
  <si>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</si>
  <si>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</si>
  <si>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</si>
  <si>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</si>
  <si>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</si>
  <si>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</si>
  <si>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</si>
  <si>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</si>
  <si>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</si>
  <si>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</si>
  <si>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</si>
  <si>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</si>
  <si>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</si>
  <si>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</si>
  <si>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</si>
  <si>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</si>
  <si>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</si>
  <si>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</si>
  <si>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</si>
  <si>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</si>
  <si>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</si>
  <si>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</si>
  <si>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</si>
  <si>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</si>
  <si>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</si>
  <si>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</si>
  <si>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</si>
  <si>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</si>
  <si>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</si>
  <si>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</si>
  <si>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</si>
  <si>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</si>
  <si>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</si>
  <si>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</si>
  <si>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</si>
  <si>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</si>
  <si>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</si>
  <si>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</si>
  <si>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</si>
  <si>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</si>
  <si>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</si>
  <si>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</si>
  <si>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</si>
  <si>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</si>
  <si>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</si>
  <si>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</si>
  <si>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</si>
  <si>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</si>
  <si>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</si>
  <si>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</si>
  <si>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</si>
  <si>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</si>
  <si>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</si>
  <si>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</si>
  <si>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</si>
  <si>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</si>
  <si>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</si>
  <si>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</si>
  <si>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</si>
  <si>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</si>
  <si>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</si>
  <si>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</si>
  <si>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</si>
  <si>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</si>
  <si>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</si>
  <si>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</si>
  <si>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</si>
  <si>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</si>
  <si>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</si>
  <si>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</si>
  <si>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</si>
  <si>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</si>
  <si>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</si>
  <si>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</si>
  <si>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</si>
  <si>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</si>
  <si>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</si>
  <si>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</si>
  <si>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</si>
  <si>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</si>
  <si>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</si>
  <si>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</si>
  <si>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</si>
  <si>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</si>
  <si>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</si>
  <si>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</si>
  <si>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</si>
  <si>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</si>
  <si>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</si>
  <si>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</si>
  <si>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</si>
  <si>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</si>
  <si>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</si>
  <si>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</si>
  <si>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</si>
  <si>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</si>
  <si>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</si>
  <si>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</si>
  <si>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</si>
  <si>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</si>
  <si>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</si>
  <si>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</si>
  <si>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</si>
  <si>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</si>
  <si>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</si>
  <si>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</si>
  <si>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</si>
  <si>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</si>
  <si>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</si>
  <si>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</si>
  <si>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</si>
  <si>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</si>
  <si>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</si>
  <si>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</si>
  <si>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</si>
  <si>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</si>
  <si>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</si>
  <si>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</si>
  <si>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</si>
  <si>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</si>
  <si>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</si>
  <si>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</si>
  <si>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</si>
  <si>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</si>
  <si>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</si>
  <si>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</si>
  <si>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</si>
  <si>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</si>
  <si>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</si>
  <si>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</si>
  <si>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</si>
  <si>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</si>
  <si>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</si>
  <si>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</si>
  <si>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</si>
  <si>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</si>
  <si>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</si>
  <si>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</si>
  <si>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</si>
  <si>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</si>
  <si>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</si>
  <si>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</si>
  <si>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</si>
  <si>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</si>
  <si>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</si>
  <si>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</si>
  <si>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</si>
  <si>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</si>
  <si>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</si>
  <si>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</si>
  <si>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</si>
  <si>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</si>
  <si>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</si>
  <si>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</si>
  <si>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</si>
  <si>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</si>
  <si>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</si>
  <si>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</si>
  <si>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</si>
  <si>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</si>
  <si>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</si>
  <si>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</si>
  <si>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</si>
  <si>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</si>
  <si>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</si>
  <si>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</si>
  <si>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</si>
  <si>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</si>
  <si>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</si>
  <si>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</si>
  <si>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</si>
  <si>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</si>
  <si>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</si>
  <si>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</si>
  <si>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</si>
  <si>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</si>
  <si>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</si>
  <si>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</si>
  <si>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</si>
  <si>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</si>
  <si>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</si>
  <si>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</si>
  <si>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</si>
  <si>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</si>
  <si>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</si>
  <si>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</si>
  <si>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</si>
  <si>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</si>
  <si>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</si>
  <si>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</si>
  <si>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</si>
  <si>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</si>
  <si>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</si>
  <si>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</si>
  <si>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</si>
  <si>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</si>
  <si>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</si>
  <si>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</si>
  <si>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</si>
  <si>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</si>
  <si>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</si>
  <si>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</si>
  <si>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</si>
  <si>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</si>
  <si>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</si>
  <si>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</si>
  <si>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</si>
  <si>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</si>
  <si>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</si>
  <si>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</si>
  <si>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</si>
  <si>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</si>
  <si>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</si>
  <si>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</si>
  <si>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</si>
  <si>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</si>
  <si>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</si>
  <si>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</si>
  <si>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</si>
  <si>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</si>
  <si>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</si>
  <si>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</si>
  <si>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</si>
  <si>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</si>
  <si>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</si>
  <si>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</si>
  <si>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</si>
  <si>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</si>
  <si>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</si>
  <si>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</si>
  <si>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</si>
  <si>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</si>
  <si>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</si>
  <si>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</si>
  <si>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</si>
  <si>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</si>
  <si>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</si>
  <si>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</si>
  <si>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</si>
  <si>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</si>
  <si>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</si>
  <si>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</si>
  <si>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</si>
  <si>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</si>
  <si>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</si>
  <si>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</si>
  <si>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</si>
  <si>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</si>
  <si>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</si>
  <si>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</si>
  <si>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</si>
  <si>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</si>
  <si>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</si>
  <si>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</si>
  <si>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</si>
  <si>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</si>
  <si>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</si>
  <si>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</si>
  <si>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</si>
  <si>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</si>
  <si>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</si>
  <si>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</si>
  <si>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</si>
  <si>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</si>
  <si>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</si>
  <si>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</si>
  <si>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</si>
  <si>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</si>
  <si>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</si>
  <si>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</si>
  <si>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</si>
  <si>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</si>
  <si>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</si>
  <si>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</si>
  <si>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</si>
  <si>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</si>
  <si>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</si>
  <si>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</si>
  <si>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</si>
  <si>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</si>
  <si>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</si>
  <si>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</si>
  <si>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</si>
  <si>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</si>
  <si>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</si>
  <si>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</si>
  <si>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</si>
  <si>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</si>
  <si>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</si>
  <si>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</si>
  <si>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</si>
  <si>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</si>
  <si>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</si>
  <si>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</si>
  <si>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</si>
  <si>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</si>
  <si>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</si>
  <si>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</si>
  <si>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</si>
  <si>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</si>
  <si>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</si>
  <si>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</si>
  <si>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</si>
  <si>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</si>
  <si>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</si>
  <si>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</si>
  <si>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</si>
  <si>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</si>
  <si>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</si>
  <si>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</si>
  <si>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</si>
  <si>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</si>
  <si>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</si>
  <si>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</si>
  <si>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</si>
  <si>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</si>
  <si>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</si>
  <si>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</si>
  <si>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</si>
  <si>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</si>
  <si>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</si>
  <si>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</si>
  <si>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</si>
  <si>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</si>
  <si>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</si>
  <si>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</si>
  <si>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</si>
  <si>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</si>
  <si>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</si>
  <si>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</si>
  <si>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</si>
  <si>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</si>
  <si>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</si>
  <si>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</si>
  <si>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</si>
  <si>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</si>
  <si>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</si>
  <si>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</si>
  <si>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</si>
  <si>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</si>
  <si>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</si>
  <si>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</si>
  <si>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</si>
  <si>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</si>
  <si>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</si>
  <si>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</si>
  <si>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</si>
  <si>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</si>
  <si>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</si>
  <si>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</si>
  <si>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</si>
  <si>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</si>
  <si>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</si>
  <si>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</si>
  <si>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</si>
  <si>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</si>
  <si>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</si>
  <si>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</si>
  <si>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</si>
  <si>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</si>
  <si>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</si>
  <si>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</si>
  <si>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</si>
  <si>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</si>
  <si>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</si>
  <si>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</si>
  <si>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</si>
  <si>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</si>
  <si>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</si>
  <si>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</si>
  <si>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</si>
  <si>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</si>
  <si>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</si>
  <si>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</si>
  <si>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</si>
  <si>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</si>
  <si>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</si>
  <si>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</si>
  <si>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</si>
  <si>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</si>
  <si>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</si>
  <si>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</si>
  <si>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</si>
  <si>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</si>
  <si>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</si>
  <si>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</si>
  <si>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</si>
  <si>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</si>
  <si>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</si>
  <si>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</si>
  <si>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</si>
  <si>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</si>
  <si>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</si>
  <si>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</si>
  <si>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</si>
  <si>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</si>
  <si>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</si>
  <si>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</si>
  <si>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</si>
  <si>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</si>
  <si>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</si>
  <si>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</si>
  <si>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</si>
  <si>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</si>
  <si>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</si>
  <si>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</si>
  <si>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</si>
  <si>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</si>
  <si>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</si>
  <si>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</si>
  <si>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</si>
  <si>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</si>
  <si>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</si>
  <si>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</si>
  <si>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</si>
  <si>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</si>
  <si>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</si>
  <si>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</si>
  <si>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</si>
  <si>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</si>
  <si>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</si>
  <si>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</si>
  <si>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</si>
  <si>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</si>
  <si>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</si>
  <si>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</si>
  <si>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</si>
  <si>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</si>
  <si>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</si>
  <si>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</si>
  <si>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</si>
  <si>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</si>
  <si>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</si>
  <si>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</si>
  <si>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</si>
  <si>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</si>
  <si>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</si>
  <si>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</si>
  <si>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</si>
  <si>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</si>
  <si>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</si>
  <si>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</si>
  <si>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</si>
  <si>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</si>
  <si>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</si>
  <si>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</si>
  <si>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</si>
  <si>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</si>
  <si>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</si>
  <si>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</si>
  <si>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</si>
  <si>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</si>
  <si>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</si>
  <si>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</si>
  <si>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</si>
  <si>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</si>
  <si>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</si>
  <si>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</si>
  <si>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</si>
  <si>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</si>
  <si>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</si>
  <si>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</si>
  <si>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</si>
  <si>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</si>
  <si>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</si>
  <si>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</si>
  <si>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</si>
  <si>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</si>
  <si>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</si>
  <si>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</si>
  <si>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</si>
  <si>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</si>
  <si>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</si>
  <si>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</si>
  <si>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</si>
  <si>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</si>
  <si>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</si>
  <si>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</si>
  <si>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</si>
  <si>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</si>
  <si>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</si>
  <si>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</si>
  <si>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</si>
  <si>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</si>
  <si>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</si>
  <si>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</si>
  <si>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</si>
  <si>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</si>
  <si>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</si>
  <si>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</si>
  <si>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</si>
  <si>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</si>
  <si>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</si>
  <si>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</si>
  <si>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</si>
  <si>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</si>
  <si>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</si>
  <si>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</si>
  <si>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</si>
  <si>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</si>
  <si>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</si>
  <si>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</si>
  <si>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</si>
  <si>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</si>
  <si>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</si>
  <si>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</si>
  <si>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</si>
  <si>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</si>
  <si>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</si>
  <si>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</si>
  <si>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</si>
  <si>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</si>
  <si>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</si>
  <si>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</si>
  <si>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</si>
  <si>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</si>
  <si>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</si>
  <si>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</si>
  <si>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</si>
  <si>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</si>
  <si>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</si>
  <si>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</si>
  <si>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</si>
  <si>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</si>
  <si>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</si>
  <si>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</si>
  <si>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</si>
  <si>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</si>
  <si>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</si>
  <si>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</si>
  <si>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</si>
  <si>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</si>
  <si>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</si>
  <si>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</si>
  <si>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</si>
  <si>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</si>
  <si>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</si>
  <si>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</si>
  <si>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</si>
  <si>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</si>
  <si>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</si>
  <si>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</si>
  <si>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</si>
  <si>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</si>
  <si>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</si>
  <si>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</si>
  <si>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</si>
  <si>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</si>
  <si>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</si>
  <si>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</si>
  <si>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</si>
  <si>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</si>
  <si>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</si>
  <si>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</si>
  <si>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</si>
  <si>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</si>
  <si>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</si>
  <si>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</si>
  <si>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</si>
  <si>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</si>
  <si>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</si>
  <si>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</si>
  <si>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</si>
  <si>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</si>
  <si>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</si>
  <si>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</si>
  <si>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</si>
  <si>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</si>
  <si>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</si>
  <si>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</si>
  <si>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</si>
  <si>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</si>
  <si>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</si>
  <si>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</si>
  <si>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</si>
  <si>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</si>
  <si>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</si>
  <si>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</si>
  <si>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</si>
  <si>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</si>
  <si>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</si>
  <si>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</si>
  <si>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</si>
  <si>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</si>
  <si>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</si>
  <si>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</si>
  <si>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</si>
  <si>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</si>
  <si>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</si>
  <si>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</si>
  <si>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</si>
  <si>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</si>
  <si>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</si>
  <si>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</si>
  <si>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</si>
  <si>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</si>
  <si>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</si>
  <si>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</si>
  <si>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</si>
  <si>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</si>
  <si>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</si>
  <si>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</si>
  <si>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</si>
  <si>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</si>
  <si>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</si>
  <si>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</si>
  <si>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</si>
  <si>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</si>
  <si>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</si>
  <si>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</si>
  <si>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</si>
  <si>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</si>
  <si>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</si>
  <si>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</si>
  <si>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</si>
  <si>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</si>
  <si>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</si>
  <si>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</si>
  <si>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</si>
  <si>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</si>
  <si>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</si>
  <si>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</si>
  <si>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</si>
  <si>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</si>
  <si>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</si>
  <si>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</si>
  <si>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</si>
  <si>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</si>
  <si>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</si>
  <si>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</si>
  <si>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</si>
  <si>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</si>
  <si>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</si>
  <si>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</si>
  <si>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</si>
  <si>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</si>
  <si>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</si>
  <si>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</si>
  <si>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</si>
  <si>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</si>
  <si>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</si>
  <si>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</si>
  <si>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</si>
  <si>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</si>
  <si>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</si>
  <si>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</si>
  <si>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</si>
  <si>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</si>
  <si>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</si>
  <si>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</si>
  <si>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</si>
  <si>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</si>
  <si>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</si>
  <si>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</si>
  <si>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</si>
  <si>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</si>
  <si>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</si>
  <si>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</si>
  <si>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</si>
  <si>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</si>
  <si>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</si>
  <si>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</si>
  <si>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</si>
  <si>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</si>
  <si>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</si>
  <si>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</si>
  <si>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</si>
  <si>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</si>
  <si>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</si>
  <si>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</si>
  <si>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</si>
  <si>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</si>
  <si>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</si>
  <si>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</si>
  <si>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</si>
  <si>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</si>
  <si>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</si>
  <si>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</si>
  <si>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</si>
  <si>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</si>
  <si>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</si>
  <si>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</si>
  <si>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</si>
  <si>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</si>
  <si>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</si>
  <si>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</si>
  <si>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</si>
  <si>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</si>
  <si>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</si>
  <si>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</si>
  <si>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</si>
  <si>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</si>
  <si>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</si>
  <si>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</si>
  <si>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</si>
  <si>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</si>
  <si>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</si>
  <si>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</si>
  <si>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</si>
  <si>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</si>
  <si>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</si>
  <si>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</si>
  <si>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</si>
  <si>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</si>
  <si>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</si>
  <si>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</si>
  <si>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</si>
  <si>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</si>
  <si>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</si>
  <si>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</si>
  <si>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</si>
  <si>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</si>
  <si>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</si>
  <si>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</si>
  <si>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</si>
  <si>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</si>
  <si>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</si>
  <si>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</si>
  <si>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</si>
  <si>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</si>
  <si>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</si>
  <si>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</si>
  <si>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</si>
  <si>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</si>
  <si>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</si>
  <si>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</si>
  <si>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</si>
  <si>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</si>
  <si>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</si>
  <si>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</si>
  <si>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</si>
  <si>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</si>
  <si>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</si>
  <si>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</si>
  <si>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</si>
  <si>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</si>
  <si>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</si>
  <si>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</si>
  <si>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</si>
  <si>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</si>
  <si>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</si>
  <si>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</si>
  <si>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</si>
  <si>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</si>
  <si>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</si>
  <si>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</si>
  <si>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</si>
  <si>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</si>
  <si>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</si>
  <si>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</si>
  <si>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</si>
  <si>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</si>
  <si>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</si>
  <si>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</si>
  <si>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</si>
  <si>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</si>
  <si>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</si>
  <si>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</si>
  <si>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</si>
  <si>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</si>
  <si>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</si>
  <si>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</si>
  <si>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</si>
  <si>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</si>
  <si>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</si>
  <si>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</si>
  <si>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</si>
  <si>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</si>
  <si>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</si>
  <si>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</si>
  <si>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</si>
  <si>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</si>
  <si>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</si>
  <si>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</si>
  <si>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</si>
  <si>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</si>
  <si>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</si>
  <si>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</si>
  <si>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</si>
  <si>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</si>
  <si>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</si>
  <si>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</si>
  <si>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</si>
  <si>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</si>
  <si>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</si>
  <si>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</si>
  <si>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</si>
  <si>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</si>
  <si>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</si>
  <si>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</si>
  <si>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</si>
  <si>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</si>
  <si>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</si>
  <si>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</si>
  <si>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</si>
  <si>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</si>
  <si>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</si>
  <si>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</si>
  <si>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</si>
  <si>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</si>
  <si>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</si>
  <si>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</si>
  <si>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</si>
  <si>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</si>
  <si>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</si>
  <si>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</si>
  <si>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</si>
  <si>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</si>
  <si>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</si>
  <si>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</si>
  <si>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</si>
  <si>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</si>
  <si>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</si>
  <si>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</si>
  <si>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</si>
  <si>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</si>
  <si>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</si>
  <si>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</si>
  <si>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</si>
  <si>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</si>
  <si>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</si>
  <si>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</si>
  <si>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</si>
  <si>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</si>
  <si>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</si>
  <si>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</si>
  <si>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</si>
  <si>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</si>
  <si>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</si>
  <si>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</si>
  <si>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</si>
  <si>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</si>
  <si>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</si>
  <si>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</si>
  <si>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</si>
  <si>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</si>
  <si>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</si>
  <si>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</si>
  <si>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</si>
  <si>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</si>
  <si>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</si>
  <si>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</si>
  <si>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</si>
  <si>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</si>
  <si>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</si>
  <si>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</si>
  <si>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</si>
  <si>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</si>
  <si>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</si>
  <si>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</si>
  <si>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</si>
  <si>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</si>
  <si>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</si>
  <si>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</si>
  <si>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</si>
  <si>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</si>
  <si>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</si>
  <si>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</si>
  <si>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</si>
  <si>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</si>
  <si>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</si>
  <si>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</si>
  <si>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</si>
  <si>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</si>
  <si>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</si>
  <si>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</si>
  <si>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</si>
  <si>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</si>
  <si>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</si>
  <si>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</si>
  <si>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</si>
  <si>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</si>
  <si>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</si>
  <si>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</si>
  <si>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</si>
  <si>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</si>
  <si>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</si>
  <si>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</si>
  <si>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</si>
  <si>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</si>
  <si>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</si>
  <si>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</si>
  <si>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</si>
  <si>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</si>
  <si>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</si>
  <si>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</si>
  <si>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</si>
  <si>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</si>
  <si>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</si>
  <si>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</si>
  <si>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</si>
  <si>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</si>
  <si>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</si>
  <si>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</si>
  <si>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</si>
  <si>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</si>
  <si>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</si>
  <si>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</si>
  <si>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</si>
  <si>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</si>
  <si>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</si>
  <si>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</si>
  <si>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</si>
  <si>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</si>
  <si>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</si>
  <si>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</si>
  <si>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</si>
  <si>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</si>
  <si>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</si>
  <si>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</si>
  <si>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</si>
  <si>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</si>
  <si>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</si>
  <si>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</si>
  <si>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</si>
  <si>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</si>
  <si>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</si>
  <si>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</si>
  <si>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</si>
  <si>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</si>
  <si>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</si>
  <si>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</si>
  <si>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</si>
  <si>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</si>
  <si>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</si>
  <si>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</si>
  <si>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</si>
  <si>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</si>
  <si>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</si>
  <si>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</si>
  <si>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</si>
  <si>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</si>
  <si>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</si>
  <si>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</si>
  <si>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</si>
  <si>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</si>
  <si>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</si>
  <si>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</si>
  <si>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</si>
  <si>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</si>
  <si>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</si>
  <si>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</si>
  <si>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</si>
  <si>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</si>
  <si>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</si>
  <si>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</si>
  <si>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</si>
  <si>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</si>
  <si>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</si>
  <si>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</si>
  <si>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</si>
  <si>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</si>
  <si>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</si>
  <si>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</si>
  <si>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</si>
  <si>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</si>
  <si>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</si>
  <si>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</si>
  <si>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</si>
  <si>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</si>
  <si>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</si>
  <si>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</si>
  <si>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</si>
  <si>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</si>
  <si>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</si>
  <si>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</si>
  <si>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</si>
  <si>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</si>
  <si>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</si>
  <si>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</si>
  <si>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</si>
  <si>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</si>
  <si>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</si>
  <si>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</si>
  <si>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</si>
  <si>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</si>
  <si>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</si>
  <si>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</si>
  <si>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</si>
  <si>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</si>
  <si>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</si>
  <si>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</si>
  <si>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</si>
  <si>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</si>
  <si>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</si>
  <si>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</si>
  <si>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</si>
  <si>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</si>
  <si>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</si>
  <si>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</si>
  <si>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</si>
  <si>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</si>
  <si>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</si>
  <si>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</si>
  <si>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</si>
  <si>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</si>
  <si>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</si>
  <si>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</si>
  <si>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</si>
  <si>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</si>
  <si>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</si>
  <si>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</si>
  <si>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</si>
  <si>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</si>
  <si>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</si>
  <si>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</si>
  <si>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</si>
  <si>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</si>
  <si>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</si>
  <si>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</si>
  <si>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</si>
  <si>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</si>
  <si>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</si>
  <si>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</si>
  <si>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</si>
  <si>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</si>
  <si>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</si>
  <si>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</si>
  <si>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</si>
  <si>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</si>
  <si>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</si>
  <si>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</si>
  <si>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</si>
  <si>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</si>
  <si>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</si>
  <si>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</si>
  <si>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</si>
  <si>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</si>
  <si>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</si>
  <si>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</si>
  <si>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</si>
  <si>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</si>
  <si>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</si>
  <si>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</si>
  <si>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</si>
  <si>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</si>
  <si>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</si>
  <si>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</si>
  <si>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</si>
  <si>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</si>
  <si>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</si>
  <si>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</si>
  <si>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</si>
  <si>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</si>
  <si>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</si>
  <si>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</si>
  <si>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</si>
  <si>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</si>
  <si>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</si>
  <si>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</si>
  <si>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</si>
  <si>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</si>
  <si>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</si>
  <si>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</si>
  <si>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</si>
  <si>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</si>
  <si>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</si>
  <si>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</si>
  <si>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</si>
  <si>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</si>
  <si>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</si>
  <si>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</si>
  <si>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</si>
  <si>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</si>
  <si>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</si>
  <si>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</si>
  <si>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</si>
  <si>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</si>
  <si>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</si>
  <si>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</si>
  <si>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</si>
  <si>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</si>
  <si>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</si>
  <si>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</si>
  <si>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</si>
  <si>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</si>
  <si>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</si>
  <si>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</si>
  <si>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</si>
  <si>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</si>
  <si>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</si>
  <si>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</si>
  <si>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</si>
  <si>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</si>
  <si>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</si>
  <si>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</si>
  <si>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</si>
  <si>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</si>
  <si>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</si>
  <si>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</si>
  <si>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</si>
  <si>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</si>
  <si>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</si>
  <si>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</si>
  <si>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</si>
  <si>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</si>
  <si>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</si>
  <si>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</si>
  <si>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</si>
  <si>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</si>
  <si>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</si>
  <si>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</si>
  <si>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</si>
  <si>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</si>
  <si>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</si>
  <si>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</si>
  <si>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</si>
  <si>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</si>
  <si>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</si>
  <si>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</si>
  <si>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</si>
  <si>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</si>
  <si>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</si>
  <si>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</si>
  <si>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</si>
  <si>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</si>
  <si>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</si>
  <si>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</si>
  <si>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</si>
  <si>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</si>
  <si>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</si>
  <si>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</si>
  <si>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</si>
  <si>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</si>
  <si>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</si>
  <si>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</si>
  <si>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</si>
  <si>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</si>
  <si>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</si>
  <si>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</si>
  <si>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</si>
  <si>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</si>
  <si>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</si>
  <si>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</si>
  <si>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</si>
  <si>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</si>
  <si>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</si>
  <si>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</si>
  <si>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</si>
  <si>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</si>
  <si>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</si>
  <si>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</si>
  <si>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</si>
  <si>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</si>
  <si>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</si>
  <si>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</si>
  <si>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</si>
  <si>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</si>
  <si>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</si>
  <si>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</si>
  <si>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</si>
  <si>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</si>
  <si>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</si>
  <si>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</si>
  <si>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</si>
  <si>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</si>
  <si>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</si>
  <si>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</si>
  <si>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</si>
  <si>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</si>
  <si>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</si>
  <si>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</si>
  <si>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</si>
  <si>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</si>
  <si>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</si>
  <si>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</si>
  <si>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</si>
  <si>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</si>
  <si>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</si>
  <si>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</si>
  <si>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</si>
  <si>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</si>
  <si>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</si>
  <si>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</si>
  <si>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</si>
  <si>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</si>
  <si>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</si>
  <si>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</si>
  <si>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</si>
  <si>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</si>
  <si>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</si>
  <si>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</si>
  <si>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</si>
  <si>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</si>
  <si>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</si>
  <si>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</si>
  <si>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</si>
  <si>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</si>
  <si>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</si>
  <si>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</si>
  <si>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</si>
  <si>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</si>
  <si>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</si>
  <si>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</si>
  <si>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</si>
  <si>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</si>
  <si>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</si>
  <si>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</si>
  <si>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</si>
  <si>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</si>
  <si>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</si>
  <si>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</si>
  <si>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</si>
  <si>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</si>
  <si>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</si>
  <si>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</si>
  <si>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</si>
  <si>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</si>
  <si>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</si>
  <si>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</si>
  <si>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</si>
  <si>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</si>
  <si>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</si>
  <si>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</si>
  <si>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</si>
  <si>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</si>
  <si>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</si>
  <si>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</si>
  <si>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</si>
  <si>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</si>
  <si>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</si>
  <si>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</si>
  <si>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</si>
  <si>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</si>
  <si>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</si>
  <si>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</si>
  <si>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</si>
  <si>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</si>
  <si>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</si>
  <si>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</si>
  <si>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</si>
  <si>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</si>
  <si>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</si>
  <si>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</si>
  <si>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</si>
  <si>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</si>
  <si>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</si>
  <si>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</si>
  <si>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</si>
  <si>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</si>
  <si>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</si>
  <si>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</si>
  <si>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</si>
  <si>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</si>
  <si>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</si>
  <si>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</si>
  <si>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</si>
  <si>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</si>
  <si>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</si>
  <si>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</si>
  <si>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</si>
  <si>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</si>
  <si>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</si>
  <si>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</si>
  <si>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</si>
  <si>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</si>
  <si>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</si>
  <si>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</si>
  <si>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</si>
  <si>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</si>
  <si>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</si>
  <si>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</si>
  <si>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</si>
  <si>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</si>
  <si>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</si>
  <si>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</si>
  <si>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</si>
  <si>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</si>
  <si>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</si>
  <si>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</si>
  <si>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</si>
  <si>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</si>
  <si>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</si>
  <si>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</si>
  <si>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</si>
  <si>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</si>
  <si>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</si>
  <si>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</si>
  <si>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</si>
  <si>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</si>
  <si>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</si>
  <si>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</si>
  <si>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</si>
  <si>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</si>
  <si>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</si>
  <si>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</si>
  <si>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</si>
  <si>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</si>
  <si>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</si>
  <si>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</si>
  <si>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</si>
  <si>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</si>
  <si>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</si>
  <si>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</si>
  <si>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</si>
  <si>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</si>
  <si>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</si>
  <si>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</si>
  <si>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</si>
  <si>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</si>
  <si>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</si>
  <si>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</si>
  <si>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</si>
  <si>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</si>
  <si>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</si>
  <si>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</si>
  <si>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</si>
  <si>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</si>
  <si>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</si>
  <si>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</si>
  <si>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</si>
  <si>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</si>
  <si>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</si>
  <si>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</si>
  <si>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</si>
  <si>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</si>
  <si>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</si>
  <si>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</si>
  <si>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</si>
  <si>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</si>
  <si>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</si>
  <si>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</si>
  <si>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</si>
  <si>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</si>
  <si>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</si>
  <si>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</si>
  <si>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</si>
  <si>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</si>
  <si>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</si>
  <si>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</si>
  <si>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</si>
  <si>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</si>
  <si>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</si>
  <si>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</si>
  <si>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</si>
  <si>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</si>
  <si>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</si>
  <si>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</si>
  <si>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</si>
  <si>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</si>
  <si>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</si>
  <si>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</si>
  <si>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</si>
  <si>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</si>
  <si>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</si>
  <si>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</si>
  <si>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</si>
  <si>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</si>
  <si>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</si>
  <si>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</si>
  <si>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</si>
  <si>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</si>
  <si>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</si>
  <si>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</si>
  <si>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</si>
  <si>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</si>
  <si>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</si>
  <si>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</si>
  <si>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</si>
  <si>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</si>
  <si>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</si>
  <si>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</si>
  <si>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</si>
  <si>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</si>
  <si>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</si>
  <si>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</si>
  <si>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</si>
  <si>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</si>
  <si>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</si>
  <si>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</si>
  <si>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</si>
  <si>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</si>
  <si>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</si>
  <si>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</si>
  <si>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</si>
  <si>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</si>
  <si>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</si>
  <si>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</si>
  <si>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</si>
  <si>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</si>
  <si>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</si>
  <si>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</si>
  <si>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</si>
  <si>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</si>
  <si>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</si>
  <si>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</si>
  <si>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</si>
  <si>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</si>
  <si>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</si>
  <si>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</si>
  <si>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</si>
  <si>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</si>
  <si>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</si>
  <si>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</si>
  <si>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</si>
  <si>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</si>
  <si>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</si>
  <si>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</si>
  <si>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</si>
  <si>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</si>
  <si>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</si>
  <si>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</si>
  <si>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</si>
  <si>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</si>
  <si>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</si>
  <si>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</si>
  <si>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</si>
  <si>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</si>
  <si>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</si>
  <si>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</si>
  <si>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</si>
  <si>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</si>
  <si>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</si>
  <si>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</si>
  <si>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</si>
  <si>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</si>
  <si>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</si>
  <si>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</si>
  <si>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</si>
  <si>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</si>
  <si>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</si>
  <si>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</si>
  <si>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</si>
  <si>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</si>
  <si>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</si>
  <si>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</si>
  <si>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</si>
  <si>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</si>
  <si>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</si>
  <si>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</si>
  <si>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</si>
  <si>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</si>
  <si>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</si>
  <si>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</si>
  <si>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</si>
  <si>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</si>
  <si>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</si>
  <si>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</si>
  <si>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</si>
  <si>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</si>
  <si>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</si>
  <si>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</si>
  <si>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</si>
  <si>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</si>
  <si>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</si>
  <si>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</si>
  <si>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</si>
  <si>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</si>
  <si>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</si>
  <si>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</si>
  <si>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</si>
  <si>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</si>
  <si>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</si>
  <si>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</si>
  <si>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</si>
  <si>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</si>
  <si>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</si>
  <si>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</si>
  <si>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</si>
  <si>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</si>
  <si>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</si>
  <si>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</si>
  <si>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</si>
  <si>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</si>
  <si>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</si>
  <si>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</si>
  <si>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</si>
  <si>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</si>
  <si>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</si>
  <si>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</si>
  <si>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</si>
  <si>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</si>
  <si>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</si>
  <si>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</si>
  <si>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</si>
  <si>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</si>
  <si>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</si>
  <si>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</si>
  <si>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</si>
  <si>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</si>
  <si>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</si>
  <si>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</si>
  <si>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</si>
  <si>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</si>
  <si>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</si>
  <si>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</si>
  <si>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</si>
  <si>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</si>
  <si>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</si>
  <si>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</si>
  <si>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</si>
  <si>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</si>
  <si>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</si>
  <si>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</si>
  <si>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</si>
  <si>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</si>
  <si>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</si>
  <si>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</si>
  <si>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</si>
  <si>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</si>
  <si>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</si>
  <si>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</si>
  <si>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</si>
  <si>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</si>
  <si>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</si>
  <si>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</si>
  <si>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</si>
  <si>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</si>
  <si>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</si>
  <si>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</si>
  <si>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</si>
  <si>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</si>
  <si>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</si>
  <si>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</si>
  <si>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</si>
  <si>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</si>
  <si>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</si>
  <si>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</si>
  <si>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</si>
  <si>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</si>
  <si>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</si>
  <si>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</si>
  <si>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</si>
  <si>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</si>
  <si>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</si>
  <si>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</si>
  <si>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</si>
  <si>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</si>
  <si>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</si>
  <si>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</si>
  <si>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</si>
  <si>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</si>
  <si>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</si>
  <si>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</si>
  <si>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</si>
  <si>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</si>
  <si>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</si>
  <si>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</si>
  <si>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</si>
  <si>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</si>
  <si>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</si>
  <si>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</si>
  <si>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</si>
  <si>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</si>
  <si>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</si>
  <si>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</si>
  <si>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</si>
  <si>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</si>
  <si>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</si>
  <si>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</si>
  <si>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</si>
  <si>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</si>
  <si>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</si>
  <si>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</si>
  <si>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</si>
  <si>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</si>
  <si>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</si>
  <si>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</si>
  <si>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</si>
  <si>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</si>
  <si>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</si>
  <si>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</si>
  <si>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</si>
  <si>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</si>
  <si>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</si>
  <si>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</si>
  <si>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</si>
  <si>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</si>
  <si>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</si>
  <si>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</si>
  <si>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</si>
  <si>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</si>
  <si>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</si>
  <si>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</si>
  <si>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</si>
  <si>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</si>
  <si>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</si>
  <si>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</si>
  <si>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</si>
  <si>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</si>
  <si>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</si>
  <si>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</si>
  <si>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</si>
  <si>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</si>
  <si>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</si>
  <si>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</si>
  <si>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</si>
  <si>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</si>
  <si>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</si>
  <si>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</si>
  <si>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</si>
  <si>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</si>
  <si>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</si>
  <si>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</si>
  <si>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</si>
  <si>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</si>
  <si>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</si>
  <si>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</si>
  <si>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</si>
  <si>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</si>
  <si>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</si>
  <si>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</si>
  <si>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</si>
  <si>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</si>
  <si>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</si>
  <si>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</si>
  <si>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</si>
  <si>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</si>
  <si>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</si>
  <si>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</si>
  <si>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</si>
  <si>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</si>
  <si>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</si>
  <si>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</si>
  <si>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</si>
  <si>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</si>
  <si>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</si>
  <si>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</si>
  <si>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</si>
  <si>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</si>
  <si>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</si>
  <si>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</si>
  <si>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</si>
  <si>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</si>
  <si>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</si>
  <si>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</si>
  <si>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</si>
  <si>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</si>
  <si>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</si>
  <si>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</si>
  <si>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</si>
  <si>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</si>
  <si>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</si>
  <si>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</si>
  <si>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</si>
  <si>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</si>
  <si>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Reporting Date: 2025-04-24</t>
  </si>
  <si>
    <t>Cut-off Date: 2025-03-31</t>
  </si>
  <si>
    <t>www.dlr.dk</t>
  </si>
  <si>
    <t>Contact name</t>
  </si>
  <si>
    <t>Jakob Kongsgaard Olsson</t>
  </si>
  <si>
    <t>Contact email address</t>
  </si>
  <si>
    <t>jko@dlr.dk</t>
  </si>
  <si>
    <t>Kapitalcenter</t>
  </si>
  <si>
    <t>B</t>
  </si>
  <si>
    <t>Y</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</si>
  <si>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</si>
  <si>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</si>
  <si>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</si>
  <si>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</si>
  <si>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</si>
  <si>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</si>
  <si>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</si>
  <si>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</si>
  <si>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</si>
  <si>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</si>
  <si>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</si>
  <si>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</si>
  <si>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</si>
  <si>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</si>
  <si>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</si>
  <si>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</si>
  <si>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</si>
  <si>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</si>
  <si>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</si>
  <si>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</si>
  <si>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</si>
  <si>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</si>
  <si>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</si>
  <si>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</si>
  <si>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</si>
  <si>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</si>
  <si>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</si>
  <si>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</si>
  <si>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</si>
  <si>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</si>
  <si>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</si>
  <si>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</si>
  <si>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</si>
  <si>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</si>
  <si>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</si>
  <si>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</si>
  <si>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</si>
  <si>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</si>
  <si>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</si>
  <si>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</si>
  <si>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</si>
  <si>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</si>
  <si>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</si>
  <si>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</si>
  <si>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</si>
  <si>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</si>
  <si>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</si>
  <si>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</si>
  <si>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</si>
  <si>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</si>
  <si>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</si>
  <si>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</si>
  <si>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</si>
  <si>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</si>
  <si>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</si>
  <si>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</si>
  <si>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</si>
  <si>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</si>
  <si>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</si>
  <si>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</si>
  <si>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</si>
  <si>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</si>
  <si>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</si>
  <si>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</si>
  <si>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</si>
  <si>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</si>
  <si>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Outstanding Green Bonds (mn)</t>
  </si>
  <si>
    <t>Compariability</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</si>
  <si>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</si>
  <si>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Capital Centre B</t>
  </si>
  <si>
    <t>DLR Kredit A/S :: Covered Bond Label</t>
  </si>
  <si>
    <t>S&amp;P OC (%)</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</si>
  <si>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</si>
  <si>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</si>
  <si>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</si>
  <si>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</si>
  <si>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</si>
  <si>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</si>
  <si>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</si>
  <si>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</si>
  <si>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</si>
  <si>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</si>
  <si>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</si>
  <si>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</si>
  <si>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</si>
  <si>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</si>
  <si>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</si>
  <si>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</si>
  <si>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</si>
  <si>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</si>
  <si>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</si>
  <si>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</si>
  <si>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</si>
  <si>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</si>
  <si>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</si>
  <si>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</si>
  <si>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</si>
  <si>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</si>
  <si>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</si>
  <si>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</si>
  <si>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</si>
  <si>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</si>
  <si>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</si>
  <si>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</si>
  <si>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</si>
  <si>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</si>
  <si>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</si>
  <si>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</si>
  <si>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</si>
  <si>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</si>
  <si>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</si>
  <si>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</si>
  <si>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</si>
  <si>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</si>
  <si>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</si>
  <si>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</si>
  <si>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</si>
  <si>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</si>
  <si>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</si>
  <si>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</si>
  <si>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</si>
  <si>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</si>
  <si>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</si>
  <si>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</si>
  <si>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</si>
  <si>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</si>
  <si>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</si>
  <si>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</si>
  <si>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</si>
  <si>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</si>
  <si>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</si>
  <si>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</si>
  <si>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</si>
  <si>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</si>
  <si>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</si>
  <si>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Q1 2025</t>
  </si>
  <si>
    <t>Q4 2024</t>
  </si>
  <si>
    <t>Q3 2024</t>
  </si>
  <si>
    <t>Q2 2024</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</si>
  <si>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</si>
  <si>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</si>
  <si>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</si>
  <si>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</si>
  <si>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</si>
  <si>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</si>
  <si>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</si>
  <si>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</si>
  <si>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</si>
  <si>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</si>
  <si>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</si>
  <si>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</si>
  <si>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</si>
  <si>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</si>
  <si>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</si>
  <si>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</si>
  <si>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</si>
  <si>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</si>
  <si>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</si>
  <si>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</si>
  <si>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</si>
  <si>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</si>
  <si>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</si>
  <si>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</si>
  <si>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</si>
  <si>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</si>
  <si>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</si>
  <si>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</si>
  <si>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</si>
  <si>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</si>
  <si>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</si>
  <si>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</si>
  <si>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</si>
  <si>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</si>
  <si>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</si>
  <si>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</si>
  <si>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</si>
  <si>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</si>
  <si>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</si>
  <si>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</si>
  <si>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</si>
  <si>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</si>
  <si>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</si>
  <si>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</si>
  <si>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</si>
  <si>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</si>
  <si>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</si>
  <si>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</si>
  <si>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</si>
  <si>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</si>
  <si>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</si>
  <si>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</si>
  <si>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</si>
  <si>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</si>
  <si>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</si>
  <si>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</si>
  <si>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</si>
  <si>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</si>
  <si>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</si>
  <si>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</si>
  <si>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</si>
  <si>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</si>
  <si>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</si>
  <si>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</si>
  <si>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</si>
  <si>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</si>
  <si>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</si>
  <si>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</si>
  <si>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</si>
  <si>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</si>
  <si>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</si>
  <si>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</si>
  <si>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</si>
  <si>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</si>
  <si>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</si>
  <si>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</si>
  <si>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</si>
  <si>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</si>
  <si>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</si>
  <si>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</si>
  <si>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</si>
  <si>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</si>
  <si>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</si>
  <si>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</si>
  <si>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</si>
  <si>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</si>
  <si>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</si>
  <si>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</si>
  <si>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</si>
  <si>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</si>
  <si>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</si>
  <si>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</si>
  <si>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</si>
  <si>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</si>
  <si>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</si>
  <si>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</si>
  <si>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</si>
  <si>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</si>
  <si>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</si>
  <si>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</si>
  <si>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</si>
  <si>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</si>
  <si>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</si>
  <si>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</si>
  <si>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</si>
  <si>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</si>
  <si>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</si>
  <si>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</si>
  <si>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</si>
  <si>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202.2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</si>
  <si>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</si>
  <si>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</si>
  <si>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</si>
  <si>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</si>
  <si>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</si>
  <si>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</si>
  <si>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</si>
  <si>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</si>
  <si>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</si>
  <si>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</si>
  <si>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</si>
  <si>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</si>
  <si>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</si>
  <si>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</si>
  <si>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</si>
  <si>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</si>
  <si>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</si>
  <si>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</si>
  <si>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</si>
  <si>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</si>
  <si>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</si>
  <si>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</si>
  <si>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</si>
  <si>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</si>
  <si>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</si>
  <si>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</si>
  <si>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</si>
  <si>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</si>
  <si>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</si>
  <si>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</si>
  <si>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</si>
  <si>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</si>
  <si>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</si>
  <si>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</si>
  <si>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</si>
  <si>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</si>
  <si>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</si>
  <si>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</si>
  <si>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</si>
  <si>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</si>
  <si>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</si>
  <si>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</si>
  <si>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</si>
  <si>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</si>
  <si>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</si>
  <si>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</si>
  <si>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</si>
  <si>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</si>
  <si>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</si>
  <si>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</si>
  <si>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</si>
  <si>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</si>
  <si>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</si>
  <si>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</si>
  <si>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</si>
  <si>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</si>
  <si>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</si>
  <si>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</si>
  <si>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</si>
  <si>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</si>
  <si>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</si>
  <si>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</si>
  <si>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</si>
  <si>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</si>
  <si>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</si>
  <si>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</si>
  <si>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</si>
  <si>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</si>
  <si>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</si>
  <si>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</si>
  <si>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</si>
  <si>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</si>
  <si>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</si>
  <si>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</si>
  <si>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</si>
  <si>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</si>
  <si>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</si>
  <si>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</si>
  <si>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</si>
  <si>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</si>
  <si>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</si>
  <si>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</si>
  <si>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  12 - ≤ 24 months</t>
  </si>
  <si>
    <t>≥ 24 - ≤ 36 months</t>
  </si>
  <si>
    <t>≥ 36 - ≤ 60 months</t>
  </si>
  <si>
    <t>≥ 60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</si>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</sst>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theme="1"/>
      <name val="Century Gothic"/>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9.35"/>
      <color theme="10"/>
      <name val="Calibri"/>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2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14" fillId="0" borderId="0" xfId="2" applyAlignment="1">
      <alignment horizontal="center" vertical="center" wrapText="1"/>
    </xf>
    <xf numFmtId="166" fontId="0" fillId="0" borderId="0" xfId="0" applyNumberFormat="1"/>
    <xf numFmtId="1" fontId="2" fillId="0" borderId="0" xfId="0" applyNumberFormat="1" applyFont="1" applyAlignment="1">
      <alignment horizontal="center" vertical="center" wrapText="1"/>
    </xf>
    <xf numFmtId="0" fontId="51" fillId="4" borderId="0" xfId="0" applyFont="1" applyFill="1"/>
    <xf numFmtId="168" fontId="52" fillId="9" borderId="0" xfId="9" applyNumberFormat="1" applyFont="1" applyFill="1" applyAlignment="1">
      <alignment horizontal="center" vertical="center"/>
    </xf>
    <xf numFmtId="0" fontId="53" fillId="4" borderId="0" xfId="0"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left" vertical="center"/>
    </xf>
    <xf numFmtId="0" fontId="55" fillId="4" borderId="0" xfId="0" applyFont="1" applyFill="1" applyAlignment="1">
      <alignment horizontal="justify" vertical="center"/>
    </xf>
    <xf numFmtId="0" fontId="56" fillId="9" borderId="0" xfId="9" applyFont="1" applyFill="1"/>
    <xf numFmtId="168" fontId="57" fillId="9" borderId="0" xfId="9" applyNumberFormat="1" applyFont="1" applyFill="1" applyAlignment="1">
      <alignment horizontal="center"/>
    </xf>
    <xf numFmtId="168" fontId="58" fillId="9" borderId="0" xfId="9" applyNumberFormat="1" applyFont="1" applyFill="1" applyAlignment="1">
      <alignment horizontal="center"/>
    </xf>
    <xf numFmtId="0" fontId="59" fillId="4" borderId="0" xfId="0" applyFont="1" applyFill="1" applyAlignment="1">
      <alignment horizontal="left" vertical="top"/>
    </xf>
    <xf numFmtId="0" fontId="60" fillId="4" borderId="0" xfId="0" applyFont="1" applyFill="1" applyAlignment="1">
      <alignment horizontal="center" vertical="center"/>
    </xf>
    <xf numFmtId="0" fontId="61" fillId="4" borderId="0" xfId="0" applyFont="1" applyFill="1"/>
    <xf numFmtId="0" fontId="51" fillId="4" borderId="0" xfId="0" applyFont="1" applyFill="1" applyAlignment="1">
      <alignment horizontal="right"/>
    </xf>
    <xf numFmtId="168" fontId="61" fillId="4" borderId="0" xfId="0" quotePrefix="1" applyNumberFormat="1" applyFont="1" applyFill="1" applyAlignment="1">
      <alignment horizontal="left"/>
    </xf>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55" fillId="4" borderId="0" xfId="0" applyFont="1" applyFill="1" applyAlignment="1">
      <alignment horizontal="justify" vertical="center" wrapText="1"/>
    </xf>
    <xf numFmtId="0" fontId="68" fillId="4" borderId="0" xfId="0" applyFont="1" applyFill="1" applyAlignment="1">
      <alignment vertical="center"/>
    </xf>
    <xf numFmtId="0" fontId="69" fillId="4" borderId="0" xfId="0" applyFont="1" applyFill="1"/>
    <xf numFmtId="0" fontId="70" fillId="4" borderId="0" xfId="0" applyFont="1" applyFill="1" applyAlignment="1">
      <alignment horizontal="justify" vertical="center" wrapText="1"/>
    </xf>
    <xf numFmtId="0" fontId="71" fillId="4" borderId="0" xfId="0" applyFont="1" applyFill="1" applyAlignment="1">
      <alignment vertical="center"/>
    </xf>
    <xf numFmtId="0" fontId="70" fillId="10" borderId="0" xfId="0" applyFont="1" applyFill="1" applyAlignment="1">
      <alignment vertical="center"/>
    </xf>
    <xf numFmtId="0" fontId="71" fillId="10" borderId="0" xfId="0" applyFont="1" applyFill="1" applyAlignment="1">
      <alignment horizontal="right" vertical="center" wrapText="1"/>
    </xf>
    <xf numFmtId="0" fontId="72" fillId="4" borderId="0" xfId="0" applyFont="1" applyFill="1" applyAlignment="1">
      <alignment vertical="center" wrapText="1"/>
    </xf>
    <xf numFmtId="167" fontId="72" fillId="4" borderId="0" xfId="0" applyNumberFormat="1" applyFont="1" applyFill="1" applyAlignment="1">
      <alignment vertical="center" wrapText="1"/>
    </xf>
    <xf numFmtId="0" fontId="72" fillId="4" borderId="35" xfId="0" applyFont="1" applyFill="1" applyBorder="1" applyAlignment="1">
      <alignment horizontal="left" vertical="center" wrapText="1" indent="3"/>
    </xf>
    <xf numFmtId="167" fontId="72" fillId="4" borderId="35" xfId="0" applyNumberFormat="1" applyFont="1" applyFill="1" applyBorder="1" applyAlignment="1">
      <alignment vertical="center" wrapText="1"/>
    </xf>
    <xf numFmtId="0" fontId="72" fillId="4" borderId="36" xfId="0" applyFont="1" applyFill="1" applyBorder="1" applyAlignment="1">
      <alignment vertical="center" wrapText="1"/>
    </xf>
    <xf numFmtId="165" fontId="72" fillId="4" borderId="36" xfId="1" applyNumberFormat="1" applyFont="1" applyFill="1" applyBorder="1" applyAlignment="1">
      <alignment vertical="center" wrapText="1"/>
    </xf>
    <xf numFmtId="165" fontId="51" fillId="4" borderId="0" xfId="1" applyNumberFormat="1" applyFont="1" applyFill="1" applyBorder="1" applyAlignment="1">
      <alignment vertical="top" wrapText="1"/>
    </xf>
    <xf numFmtId="0" fontId="72" fillId="0" borderId="0" xfId="0" applyFont="1" applyAlignment="1">
      <alignment vertical="center" wrapText="1"/>
    </xf>
    <xf numFmtId="167" fontId="72" fillId="4" borderId="36" xfId="0" applyNumberFormat="1" applyFont="1" applyFill="1" applyBorder="1" applyAlignment="1">
      <alignment horizontal="right" vertical="center" wrapText="1"/>
    </xf>
    <xf numFmtId="0" fontId="51" fillId="4" borderId="0" xfId="0" applyFont="1" applyFill="1" applyAlignment="1">
      <alignment vertical="center" wrapText="1"/>
    </xf>
    <xf numFmtId="0" fontId="72" fillId="4" borderId="35" xfId="0" applyFont="1" applyFill="1" applyBorder="1" applyAlignment="1">
      <alignment vertical="center" wrapText="1"/>
    </xf>
    <xf numFmtId="0" fontId="73" fillId="4" borderId="0" xfId="0" applyFont="1" applyFill="1" applyAlignment="1">
      <alignment horizontal="justify" vertical="center" wrapText="1"/>
    </xf>
    <xf numFmtId="0" fontId="74" fillId="10" borderId="0" xfId="0" applyFont="1" applyFill="1" applyAlignment="1">
      <alignment horizontal="justify" vertical="center" wrapText="1"/>
    </xf>
    <xf numFmtId="0" fontId="72" fillId="10" borderId="0" xfId="0" applyFont="1" applyFill="1" applyAlignment="1">
      <alignment vertical="center" wrapText="1"/>
    </xf>
    <xf numFmtId="0" fontId="72" fillId="4" borderId="0" xfId="0" applyFont="1" applyFill="1" applyAlignment="1">
      <alignment horizontal="justify" vertical="center" wrapText="1"/>
    </xf>
    <xf numFmtId="167" fontId="51" fillId="4" borderId="0" xfId="0" applyNumberFormat="1" applyFont="1" applyFill="1" applyAlignment="1">
      <alignment vertical="top" wrapText="1"/>
    </xf>
    <xf numFmtId="0" fontId="71" fillId="10" borderId="0" xfId="0" applyFont="1" applyFill="1" applyAlignment="1">
      <alignment horizontal="justify" vertical="center" wrapText="1"/>
    </xf>
    <xf numFmtId="0" fontId="72" fillId="4" borderId="0" xfId="0" applyFont="1" applyFill="1" applyAlignment="1">
      <alignment horizontal="left" vertical="center" wrapText="1" indent="6"/>
    </xf>
    <xf numFmtId="169" fontId="51" fillId="4" borderId="0" xfId="11" applyNumberFormat="1" applyFont="1" applyFill="1" applyBorder="1" applyAlignment="1">
      <alignment vertical="top" wrapText="1"/>
    </xf>
    <xf numFmtId="170" fontId="72" fillId="4" borderId="35" xfId="0" applyNumberFormat="1" applyFont="1" applyFill="1" applyBorder="1" applyAlignment="1">
      <alignment vertical="center" wrapText="1"/>
    </xf>
    <xf numFmtId="170" fontId="51" fillId="4" borderId="0" xfId="11" applyNumberFormat="1" applyFont="1" applyFill="1" applyBorder="1" applyAlignment="1">
      <alignment horizontal="right" vertical="top" wrapText="1"/>
    </xf>
    <xf numFmtId="169" fontId="51" fillId="4" borderId="0" xfId="11" applyNumberFormat="1" applyFont="1" applyFill="1" applyBorder="1" applyAlignment="1">
      <alignment wrapText="1"/>
    </xf>
    <xf numFmtId="169" fontId="51" fillId="4" borderId="35" xfId="11" applyNumberFormat="1" applyFont="1" applyFill="1" applyBorder="1" applyAlignment="1">
      <alignment wrapText="1"/>
    </xf>
    <xf numFmtId="169" fontId="72" fillId="4" borderId="0" xfId="0" applyNumberFormat="1" applyFont="1" applyFill="1" applyAlignment="1">
      <alignment vertical="center" wrapText="1"/>
    </xf>
    <xf numFmtId="169" fontId="72" fillId="4" borderId="35" xfId="0" applyNumberFormat="1" applyFont="1" applyFill="1" applyBorder="1" applyAlignment="1">
      <alignment vertical="center" wrapText="1"/>
    </xf>
    <xf numFmtId="0" fontId="75" fillId="4" borderId="0" xfId="10" applyFont="1" applyFill="1" applyAlignment="1" applyProtection="1">
      <alignment horizontal="right"/>
    </xf>
    <xf numFmtId="0" fontId="51" fillId="0" borderId="0" xfId="0" applyFont="1" applyAlignment="1">
      <alignment horizontal="justify" vertical="center"/>
    </xf>
    <xf numFmtId="0" fontId="61" fillId="4" borderId="0" xfId="0" applyFont="1" applyFill="1" applyAlignment="1">
      <alignment vertical="center"/>
    </xf>
    <xf numFmtId="0" fontId="74" fillId="10" borderId="0" xfId="0" applyFont="1" applyFill="1" applyAlignment="1">
      <alignment horizontal="left" vertical="center" wrapText="1"/>
    </xf>
    <xf numFmtId="0" fontId="71" fillId="10" borderId="0" xfId="0" applyFont="1" applyFill="1" applyAlignment="1">
      <alignment horizontal="center" vertical="center" wrapText="1"/>
    </xf>
    <xf numFmtId="0" fontId="72" fillId="4" borderId="0" xfId="0" applyFont="1" applyFill="1" applyAlignment="1">
      <alignment vertical="center"/>
    </xf>
    <xf numFmtId="167" fontId="51" fillId="4" borderId="0" xfId="0" applyNumberFormat="1" applyFont="1" applyFill="1" applyAlignment="1">
      <alignment vertical="center" wrapText="1"/>
    </xf>
    <xf numFmtId="165" fontId="51" fillId="4" borderId="0" xfId="1" applyNumberFormat="1" applyFont="1" applyFill="1" applyBorder="1" applyAlignment="1">
      <alignment vertical="center"/>
    </xf>
    <xf numFmtId="0" fontId="51" fillId="4" borderId="35" xfId="0" applyFont="1" applyFill="1" applyBorder="1"/>
    <xf numFmtId="0" fontId="72" fillId="4" borderId="35" xfId="0" applyFont="1" applyFill="1" applyBorder="1" applyAlignment="1">
      <alignment vertical="center"/>
    </xf>
    <xf numFmtId="165" fontId="51" fillId="4" borderId="35" xfId="1" applyNumberFormat="1" applyFont="1" applyFill="1" applyBorder="1" applyAlignment="1">
      <alignment vertical="center"/>
    </xf>
    <xf numFmtId="167" fontId="72" fillId="4" borderId="0" xfId="0" applyNumberFormat="1" applyFont="1" applyFill="1" applyAlignment="1">
      <alignment vertical="center"/>
    </xf>
    <xf numFmtId="170" fontId="51" fillId="4" borderId="0" xfId="11" applyNumberFormat="1" applyFont="1" applyFill="1" applyBorder="1" applyAlignment="1">
      <alignment horizontal="center" vertical="center"/>
    </xf>
    <xf numFmtId="0" fontId="51" fillId="0" borderId="0" xfId="0" applyFont="1"/>
    <xf numFmtId="0" fontId="76" fillId="4" borderId="0" xfId="0" applyFont="1" applyFill="1" applyAlignment="1">
      <alignment vertical="center"/>
    </xf>
    <xf numFmtId="0" fontId="77" fillId="4" borderId="0" xfId="0" applyFont="1" applyFill="1"/>
    <xf numFmtId="167" fontId="76" fillId="4" borderId="0" xfId="0" applyNumberFormat="1" applyFont="1" applyFill="1" applyAlignment="1">
      <alignment horizontal="right" vertical="center"/>
    </xf>
    <xf numFmtId="0" fontId="76" fillId="4" borderId="0" xfId="0" applyFont="1" applyFill="1" applyAlignment="1">
      <alignment horizontal="left" vertical="center" indent="1"/>
    </xf>
    <xf numFmtId="1" fontId="76" fillId="4" borderId="0" xfId="0" applyNumberFormat="1" applyFont="1" applyFill="1" applyAlignment="1">
      <alignment horizontal="right" vertical="center"/>
    </xf>
    <xf numFmtId="0" fontId="76" fillId="0" borderId="35" xfId="0" applyFont="1" applyBorder="1" applyAlignment="1">
      <alignment horizontal="left" vertical="center"/>
    </xf>
    <xf numFmtId="0" fontId="77" fillId="0" borderId="35" xfId="0" applyFont="1" applyBorder="1"/>
    <xf numFmtId="0" fontId="77" fillId="4" borderId="35" xfId="0" applyFont="1" applyFill="1" applyBorder="1"/>
    <xf numFmtId="169" fontId="76" fillId="4" borderId="35" xfId="11" applyNumberFormat="1" applyFont="1" applyFill="1" applyBorder="1" applyAlignment="1">
      <alignment horizontal="right"/>
    </xf>
    <xf numFmtId="169" fontId="76" fillId="0" borderId="35" xfId="11" applyNumberFormat="1" applyFont="1" applyFill="1" applyBorder="1" applyAlignment="1">
      <alignment horizontal="right"/>
    </xf>
    <xf numFmtId="0" fontId="78" fillId="4" borderId="0" xfId="0" applyFont="1" applyFill="1"/>
    <xf numFmtId="0" fontId="77" fillId="0" borderId="0" xfId="0" applyFont="1"/>
    <xf numFmtId="169" fontId="77" fillId="0" borderId="0" xfId="11" applyNumberFormat="1" applyFont="1" applyFill="1" applyBorder="1" applyAlignment="1">
      <alignment horizontal="right"/>
    </xf>
    <xf numFmtId="169" fontId="77" fillId="4" borderId="0" xfId="11" applyNumberFormat="1" applyFont="1" applyFill="1" applyBorder="1" applyAlignment="1">
      <alignment horizontal="right"/>
    </xf>
    <xf numFmtId="167" fontId="51" fillId="4" borderId="0" xfId="0" applyNumberFormat="1" applyFont="1" applyFill="1"/>
    <xf numFmtId="167" fontId="51" fillId="0" borderId="0" xfId="0" applyNumberFormat="1" applyFont="1"/>
    <xf numFmtId="0" fontId="51" fillId="4" borderId="0" xfId="0" applyFont="1" applyFill="1" applyAlignment="1">
      <alignment vertical="center"/>
    </xf>
    <xf numFmtId="169" fontId="51" fillId="4" borderId="0" xfId="11" applyNumberFormat="1" applyFont="1" applyFill="1" applyBorder="1" applyAlignment="1">
      <alignment horizontal="right"/>
    </xf>
    <xf numFmtId="169" fontId="51" fillId="4" borderId="0" xfId="11" applyNumberFormat="1" applyFont="1" applyFill="1" applyBorder="1"/>
    <xf numFmtId="165" fontId="51" fillId="4" borderId="0" xfId="1" applyNumberFormat="1" applyFont="1" applyFill="1" applyBorder="1" applyAlignment="1">
      <alignment horizontal="right" vertical="center"/>
    </xf>
    <xf numFmtId="0" fontId="72" fillId="0" borderId="0" xfId="0" applyFont="1" applyAlignment="1">
      <alignment vertical="center"/>
    </xf>
    <xf numFmtId="170" fontId="51" fillId="4" borderId="0" xfId="11" applyNumberFormat="1" applyFont="1" applyFill="1" applyBorder="1" applyAlignment="1">
      <alignment horizontal="right" vertical="center"/>
    </xf>
    <xf numFmtId="9" fontId="51" fillId="4" borderId="0" xfId="1" applyFont="1" applyFill="1" applyBorder="1" applyAlignment="1">
      <alignment horizontal="right" vertical="center"/>
    </xf>
    <xf numFmtId="170" fontId="51" fillId="4" borderId="0" xfId="11" applyNumberFormat="1" applyFont="1" applyFill="1" applyBorder="1" applyAlignment="1">
      <alignment vertical="center"/>
    </xf>
    <xf numFmtId="9" fontId="72" fillId="4" borderId="0" xfId="0" applyNumberFormat="1" applyFont="1" applyFill="1" applyAlignment="1">
      <alignment horizontal="right" vertical="center"/>
    </xf>
    <xf numFmtId="0" fontId="72" fillId="4" borderId="0" xfId="0" applyFont="1" applyFill="1" applyAlignment="1">
      <alignment horizontal="right" vertical="center"/>
    </xf>
    <xf numFmtId="0" fontId="72" fillId="4" borderId="0" xfId="0" applyFont="1" applyFill="1" applyAlignment="1">
      <alignment horizontal="right" vertical="center" wrapText="1"/>
    </xf>
    <xf numFmtId="0" fontId="72" fillId="4" borderId="35" xfId="0" applyFont="1" applyFill="1" applyBorder="1" applyAlignment="1">
      <alignment horizontal="right" vertical="center"/>
    </xf>
    <xf numFmtId="0" fontId="72" fillId="4" borderId="35" xfId="0" applyFont="1" applyFill="1" applyBorder="1" applyAlignment="1">
      <alignment horizontal="right" vertical="center" wrapText="1"/>
    </xf>
    <xf numFmtId="0" fontId="55" fillId="10" borderId="0" xfId="0" applyFont="1" applyFill="1" applyAlignment="1">
      <alignment horizontal="justify" vertical="center" wrapText="1"/>
    </xf>
    <xf numFmtId="0" fontId="61" fillId="4" borderId="35" xfId="0" applyFont="1" applyFill="1" applyBorder="1"/>
    <xf numFmtId="0" fontId="51" fillId="4" borderId="35" xfId="0" applyFont="1" applyFill="1" applyBorder="1" applyAlignment="1">
      <alignment horizontal="right"/>
    </xf>
    <xf numFmtId="164" fontId="51" fillId="4" borderId="0" xfId="11" applyFont="1" applyFill="1" applyBorder="1"/>
    <xf numFmtId="164" fontId="51" fillId="4" borderId="35" xfId="11" applyFont="1" applyFill="1" applyBorder="1"/>
    <xf numFmtId="170" fontId="51" fillId="4" borderId="12" xfId="11" applyNumberFormat="1" applyFont="1" applyFill="1" applyBorder="1" applyAlignment="1">
      <alignment vertical="center"/>
    </xf>
    <xf numFmtId="164" fontId="51" fillId="4" borderId="0" xfId="11" applyFont="1" applyFill="1"/>
    <xf numFmtId="2" fontId="51" fillId="4" borderId="0" xfId="0" applyNumberFormat="1" applyFont="1" applyFill="1"/>
    <xf numFmtId="0" fontId="76" fillId="4" borderId="35" xfId="0" applyFont="1" applyFill="1" applyBorder="1"/>
    <xf numFmtId="164" fontId="51" fillId="4" borderId="35" xfId="11" applyFont="1" applyFill="1" applyBorder="1" applyAlignment="1">
      <alignment horizontal="right"/>
    </xf>
    <xf numFmtId="2" fontId="51" fillId="4" borderId="35" xfId="0" applyNumberFormat="1" applyFont="1" applyFill="1" applyBorder="1"/>
    <xf numFmtId="0" fontId="80" fillId="4" borderId="0" xfId="0" applyFont="1" applyFill="1"/>
    <xf numFmtId="164" fontId="51" fillId="4" borderId="12" xfId="11" applyFont="1" applyFill="1" applyBorder="1"/>
    <xf numFmtId="0" fontId="51" fillId="4" borderId="0" xfId="0" applyFont="1" applyFill="1" applyAlignment="1">
      <alignment horizontal="left"/>
    </xf>
    <xf numFmtId="0" fontId="76" fillId="4" borderId="0" xfId="0" applyFont="1" applyFill="1"/>
    <xf numFmtId="0" fontId="81" fillId="4" borderId="0" xfId="0" applyFont="1" applyFill="1"/>
    <xf numFmtId="164" fontId="76" fillId="4" borderId="35" xfId="11" applyFont="1" applyFill="1" applyBorder="1"/>
    <xf numFmtId="0" fontId="76" fillId="4" borderId="36" xfId="0" applyFont="1" applyFill="1" applyBorder="1"/>
    <xf numFmtId="0" fontId="76" fillId="4" borderId="12" xfId="0" applyFont="1" applyFill="1" applyBorder="1"/>
    <xf numFmtId="164" fontId="76" fillId="4" borderId="0" xfId="11" applyFont="1" applyFill="1" applyBorder="1"/>
    <xf numFmtId="0" fontId="74" fillId="10" borderId="0" xfId="0" applyFont="1" applyFill="1" applyAlignment="1">
      <alignment vertical="center" wrapText="1"/>
    </xf>
    <xf numFmtId="0" fontId="74" fillId="4" borderId="0" xfId="0" applyFont="1" applyFill="1" applyAlignment="1">
      <alignment vertical="center" wrapText="1"/>
    </xf>
    <xf numFmtId="0" fontId="51" fillId="4" borderId="35" xfId="0" applyFont="1" applyFill="1" applyBorder="1" applyAlignment="1">
      <alignment horizontal="center"/>
    </xf>
    <xf numFmtId="9" fontId="51" fillId="4" borderId="0" xfId="0" applyNumberFormat="1" applyFont="1" applyFill="1" applyAlignment="1">
      <alignment horizontal="right"/>
    </xf>
    <xf numFmtId="170" fontId="51" fillId="4" borderId="35" xfId="11" applyNumberFormat="1" applyFont="1" applyFill="1" applyBorder="1" applyAlignment="1">
      <alignment horizontal="center" vertical="center"/>
    </xf>
    <xf numFmtId="0" fontId="51" fillId="4" borderId="0" xfId="0" applyFont="1" applyFill="1" applyAlignment="1">
      <alignment horizontal="center" vertical="center"/>
    </xf>
    <xf numFmtId="0" fontId="51" fillId="4" borderId="35" xfId="0" applyFont="1" applyFill="1" applyBorder="1" applyAlignment="1">
      <alignment vertical="center"/>
    </xf>
    <xf numFmtId="0" fontId="78" fillId="4" borderId="0" xfId="0" applyFont="1" applyFill="1" applyAlignment="1">
      <alignment vertical="center"/>
    </xf>
    <xf numFmtId="0" fontId="63" fillId="4" borderId="0" xfId="0" applyFont="1" applyFill="1" applyAlignment="1">
      <alignment vertical="center"/>
    </xf>
    <xf numFmtId="0" fontId="74" fillId="4" borderId="0" xfId="0" applyFont="1" applyFill="1" applyAlignment="1">
      <alignment horizontal="justify" vertical="center" wrapText="1"/>
    </xf>
    <xf numFmtId="0" fontId="85" fillId="4" borderId="0" xfId="0" applyFont="1" applyFill="1"/>
    <xf numFmtId="0" fontId="78" fillId="4" borderId="0" xfId="0" applyFont="1" applyFill="1" applyAlignment="1">
      <alignment horizontal="right"/>
    </xf>
    <xf numFmtId="14" fontId="78" fillId="4" borderId="0" xfId="0" applyNumberFormat="1" applyFont="1" applyFill="1" applyAlignment="1">
      <alignment horizontal="left"/>
    </xf>
    <xf numFmtId="0" fontId="86" fillId="10" borderId="35" xfId="0" applyFont="1" applyFill="1" applyBorder="1"/>
    <xf numFmtId="0" fontId="51" fillId="10" borderId="35" xfId="0" applyFont="1" applyFill="1" applyBorder="1"/>
    <xf numFmtId="0" fontId="51" fillId="4" borderId="35" xfId="0" applyFont="1" applyFill="1" applyBorder="1" applyAlignment="1">
      <alignment wrapText="1"/>
    </xf>
    <xf numFmtId="0" fontId="61" fillId="4" borderId="35" xfId="0" applyFont="1" applyFill="1" applyBorder="1" applyAlignment="1">
      <alignment wrapText="1"/>
    </xf>
    <xf numFmtId="0" fontId="51" fillId="4" borderId="12" xfId="0" applyFont="1" applyFill="1" applyBorder="1"/>
    <xf numFmtId="170" fontId="76" fillId="4" borderId="12" xfId="11" applyNumberFormat="1" applyFont="1" applyFill="1" applyBorder="1"/>
    <xf numFmtId="170" fontId="61" fillId="4" borderId="12" xfId="11" applyNumberFormat="1" applyFont="1" applyFill="1" applyBorder="1"/>
    <xf numFmtId="0" fontId="87" fillId="4" borderId="12" xfId="0" applyFont="1" applyFill="1" applyBorder="1"/>
    <xf numFmtId="9" fontId="87" fillId="4" borderId="12" xfId="1" applyFont="1" applyFill="1" applyBorder="1"/>
    <xf numFmtId="169" fontId="51" fillId="4" borderId="12" xfId="11" applyNumberFormat="1" applyFont="1" applyFill="1" applyBorder="1"/>
    <xf numFmtId="169" fontId="61" fillId="4" borderId="12" xfId="11" applyNumberFormat="1" applyFont="1" applyFill="1" applyBorder="1"/>
    <xf numFmtId="0" fontId="86" fillId="4" borderId="0" xfId="0" applyFont="1" applyFill="1"/>
    <xf numFmtId="9" fontId="68" fillId="4" borderId="12" xfId="1" applyFont="1" applyFill="1" applyBorder="1"/>
    <xf numFmtId="0" fontId="86" fillId="10" borderId="0" xfId="0" applyFont="1" applyFill="1" applyAlignment="1">
      <alignment horizontal="left"/>
    </xf>
    <xf numFmtId="0" fontId="86" fillId="10" borderId="0" xfId="0" applyFont="1" applyFill="1" applyAlignment="1">
      <alignment horizontal="right"/>
    </xf>
    <xf numFmtId="0" fontId="51" fillId="10" borderId="0" xfId="0" applyFont="1" applyFill="1" applyAlignment="1">
      <alignment horizontal="left"/>
    </xf>
    <xf numFmtId="0" fontId="51" fillId="10" borderId="0" xfId="0" applyFont="1" applyFill="1"/>
    <xf numFmtId="0" fontId="51" fillId="4" borderId="35" xfId="0" applyFont="1" applyFill="1" applyBorder="1" applyAlignment="1">
      <alignment horizontal="right" wrapText="1"/>
    </xf>
    <xf numFmtId="0" fontId="51" fillId="4" borderId="0" xfId="0" applyFont="1" applyFill="1" applyAlignment="1">
      <alignment horizontal="right" wrapText="1"/>
    </xf>
    <xf numFmtId="0" fontId="51" fillId="4" borderId="0" xfId="0" applyFont="1" applyFill="1" applyAlignment="1">
      <alignment horizontal="center"/>
    </xf>
    <xf numFmtId="0" fontId="51" fillId="4" borderId="0" xfId="0" applyFont="1" applyFill="1" applyAlignment="1">
      <alignment wrapText="1"/>
    </xf>
    <xf numFmtId="169" fontId="51" fillId="4" borderId="0" xfId="11" applyNumberFormat="1" applyFont="1" applyFill="1" applyAlignment="1">
      <alignment horizontal="center"/>
    </xf>
    <xf numFmtId="169" fontId="61" fillId="4" borderId="12" xfId="11" applyNumberFormat="1" applyFont="1" applyFill="1" applyBorder="1" applyAlignment="1">
      <alignment horizontal="center"/>
    </xf>
    <xf numFmtId="169" fontId="61" fillId="4" borderId="0" xfId="11" applyNumberFormat="1" applyFont="1" applyFill="1" applyBorder="1" applyAlignment="1">
      <alignment horizontal="center"/>
    </xf>
    <xf numFmtId="165" fontId="76" fillId="4" borderId="0" xfId="1" applyNumberFormat="1" applyFont="1" applyFill="1" applyAlignment="1">
      <alignment horizontal="right"/>
    </xf>
    <xf numFmtId="167" fontId="51" fillId="4" borderId="0" xfId="0" applyNumberFormat="1" applyFont="1" applyFill="1" applyAlignment="1">
      <alignment horizontal="right"/>
    </xf>
    <xf numFmtId="165" fontId="76" fillId="4" borderId="12" xfId="1" applyNumberFormat="1" applyFont="1" applyFill="1" applyBorder="1" applyAlignment="1">
      <alignment horizontal="right"/>
    </xf>
    <xf numFmtId="169" fontId="61" fillId="4" borderId="0" xfId="11" applyNumberFormat="1" applyFont="1" applyFill="1" applyBorder="1" applyAlignment="1">
      <alignment horizontal="right"/>
    </xf>
    <xf numFmtId="0" fontId="68" fillId="10" borderId="0" xfId="0" applyFont="1" applyFill="1" applyAlignment="1">
      <alignment horizontal="left"/>
    </xf>
    <xf numFmtId="169" fontId="76" fillId="4" borderId="0" xfId="11" applyNumberFormat="1" applyFont="1" applyFill="1" applyAlignment="1">
      <alignment horizontal="right"/>
    </xf>
    <xf numFmtId="9" fontId="51" fillId="4" borderId="0" xfId="1" applyFont="1" applyFill="1" applyAlignment="1">
      <alignment horizontal="right"/>
    </xf>
    <xf numFmtId="169" fontId="81" fillId="4" borderId="12" xfId="11" applyNumberFormat="1" applyFont="1" applyFill="1" applyBorder="1" applyAlignment="1">
      <alignment horizontal="right"/>
    </xf>
    <xf numFmtId="9" fontId="61" fillId="4" borderId="12" xfId="1" applyFont="1" applyFill="1" applyBorder="1" applyAlignment="1">
      <alignment horizontal="center"/>
    </xf>
    <xf numFmtId="169" fontId="77" fillId="4" borderId="0" xfId="11" applyNumberFormat="1" applyFont="1" applyFill="1" applyAlignment="1">
      <alignment horizontal="right"/>
    </xf>
    <xf numFmtId="9" fontId="61" fillId="4" borderId="12" xfId="1" applyFont="1" applyFill="1" applyBorder="1" applyAlignment="1">
      <alignment horizontal="right"/>
    </xf>
    <xf numFmtId="0" fontId="61" fillId="10" borderId="0" xfId="0" applyFont="1" applyFill="1"/>
    <xf numFmtId="169" fontId="51" fillId="4" borderId="0" xfId="11" applyNumberFormat="1" applyFont="1" applyFill="1"/>
    <xf numFmtId="0" fontId="76" fillId="4" borderId="0" xfId="0" applyFont="1" applyFill="1" applyAlignment="1">
      <alignment wrapText="1"/>
    </xf>
    <xf numFmtId="0" fontId="76" fillId="4" borderId="0" xfId="0" quotePrefix="1" applyFont="1" applyFill="1" applyAlignment="1">
      <alignment vertical="center"/>
    </xf>
    <xf numFmtId="0" fontId="76" fillId="4" borderId="0" xfId="0" quotePrefix="1" applyFont="1" applyFill="1"/>
    <xf numFmtId="0" fontId="51" fillId="4" borderId="0" xfId="0" quotePrefix="1" applyFont="1" applyFill="1"/>
    <xf numFmtId="0" fontId="61" fillId="4" borderId="12" xfId="0" applyFont="1" applyFill="1" applyBorder="1"/>
    <xf numFmtId="165" fontId="51" fillId="4" borderId="0" xfId="1" applyNumberFormat="1" applyFont="1" applyFill="1"/>
    <xf numFmtId="164" fontId="61" fillId="4" borderId="12" xfId="11" applyFont="1" applyFill="1" applyBorder="1"/>
    <xf numFmtId="0" fontId="89" fillId="4" borderId="0" xfId="0" applyFont="1" applyFill="1"/>
    <xf numFmtId="164" fontId="51" fillId="4" borderId="12" xfId="11" applyFont="1" applyFill="1" applyBorder="1" applyAlignment="1">
      <alignment horizontal="right"/>
    </xf>
    <xf numFmtId="164" fontId="61" fillId="0" borderId="12" xfId="11" applyFont="1" applyFill="1" applyBorder="1" applyAlignment="1">
      <alignment horizontal="right"/>
    </xf>
    <xf numFmtId="164" fontId="51" fillId="4" borderId="0" xfId="0" applyNumberFormat="1" applyFont="1" applyFill="1"/>
    <xf numFmtId="10" fontId="51" fillId="4" borderId="0" xfId="0" applyNumberFormat="1" applyFont="1" applyFill="1" applyAlignment="1">
      <alignment horizontal="right"/>
    </xf>
    <xf numFmtId="10" fontId="51" fillId="4" borderId="35" xfId="0" applyNumberFormat="1" applyFont="1" applyFill="1" applyBorder="1" applyAlignment="1">
      <alignment horizontal="right"/>
    </xf>
    <xf numFmtId="169" fontId="51" fillId="4" borderId="35" xfId="11" applyNumberFormat="1" applyFont="1" applyFill="1" applyBorder="1"/>
    <xf numFmtId="0" fontId="78" fillId="0" borderId="0" xfId="0" applyFont="1"/>
    <xf numFmtId="10" fontId="51" fillId="4" borderId="12" xfId="1" applyNumberFormat="1" applyFont="1" applyFill="1" applyBorder="1" applyAlignment="1">
      <alignment horizontal="right"/>
    </xf>
    <xf numFmtId="0" fontId="64" fillId="10" borderId="0" xfId="0" applyFont="1" applyFill="1"/>
    <xf numFmtId="0" fontId="71" fillId="10" borderId="0" xfId="0" applyFont="1" applyFill="1" applyAlignment="1">
      <alignment horizontal="left" vertical="center" wrapText="1" indent="1"/>
    </xf>
    <xf numFmtId="0" fontId="71" fillId="10" borderId="0" xfId="0" applyFont="1" applyFill="1" applyAlignment="1">
      <alignment vertical="center" wrapText="1"/>
    </xf>
    <xf numFmtId="0" fontId="90" fillId="10"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90" fillId="4" borderId="0" xfId="0" applyFont="1" applyFill="1" applyAlignment="1">
      <alignment horizontal="justify" vertical="center" wrapText="1"/>
    </xf>
    <xf numFmtId="0" fontId="51" fillId="4" borderId="12" xfId="0" applyFont="1" applyFill="1" applyBorder="1" applyAlignment="1">
      <alignment horizontal="right" wrapText="1"/>
    </xf>
    <xf numFmtId="0" fontId="72" fillId="4" borderId="0" xfId="0" applyFont="1" applyFill="1" applyAlignment="1">
      <alignment horizontal="justify" vertical="top" wrapText="1"/>
    </xf>
    <xf numFmtId="0" fontId="72" fillId="4" borderId="0" xfId="0" applyFont="1" applyFill="1" applyAlignment="1">
      <alignment vertical="top" wrapText="1"/>
    </xf>
    <xf numFmtId="0" fontId="72" fillId="4" borderId="0" xfId="0" applyFont="1" applyFill="1" applyAlignment="1">
      <alignment horizontal="left" vertical="center" wrapText="1" indent="5"/>
    </xf>
    <xf numFmtId="0" fontId="51" fillId="4" borderId="0" xfId="0" applyFont="1" applyFill="1" applyAlignment="1">
      <alignment vertical="top" wrapText="1"/>
    </xf>
    <xf numFmtId="0" fontId="91" fillId="10" borderId="0" xfId="0" applyFont="1" applyFill="1" applyAlignment="1">
      <alignment horizontal="left" vertical="center" wrapText="1" indent="1"/>
    </xf>
    <xf numFmtId="0" fontId="92" fillId="10" borderId="0" xfId="0" applyFont="1" applyFill="1" applyAlignment="1">
      <alignment horizontal="center" vertical="center" wrapText="1"/>
    </xf>
    <xf numFmtId="0" fontId="71" fillId="4" borderId="12" xfId="0" applyFont="1" applyFill="1" applyBorder="1" applyAlignment="1">
      <alignment vertical="center" wrapText="1"/>
    </xf>
    <xf numFmtId="0" fontId="51" fillId="4" borderId="0" xfId="0" applyFont="1" applyFill="1" applyAlignment="1">
      <alignment horizontal="left" vertical="top" wrapText="1"/>
    </xf>
    <xf numFmtId="0" fontId="79" fillId="4" borderId="0" xfId="0" applyFont="1" applyFill="1" applyAlignment="1">
      <alignment horizontal="left" vertical="top" wrapText="1"/>
    </xf>
    <xf numFmtId="0" fontId="51" fillId="11" borderId="0" xfId="0" applyFont="1" applyFill="1"/>
    <xf numFmtId="0" fontId="69" fillId="11" borderId="0" xfId="0" applyFont="1" applyFill="1"/>
    <xf numFmtId="0" fontId="71" fillId="12" borderId="0" xfId="0" applyFont="1" applyFill="1" applyAlignment="1">
      <alignment horizontal="left" vertical="center" wrapText="1" indent="1"/>
    </xf>
    <xf numFmtId="0" fontId="72" fillId="11" borderId="0" xfId="0" applyFont="1" applyFill="1" applyAlignment="1">
      <alignment vertical="center" wrapText="1"/>
    </xf>
    <xf numFmtId="0" fontId="51" fillId="11" borderId="0" xfId="0" applyFont="1" applyFill="1" applyAlignment="1">
      <alignment vertical="center" wrapText="1"/>
    </xf>
    <xf numFmtId="0" fontId="72" fillId="11" borderId="0" xfId="0" applyFont="1" applyFill="1" applyAlignment="1">
      <alignment vertical="top" wrapText="1"/>
    </xf>
    <xf numFmtId="0" fontId="72" fillId="11" borderId="0" xfId="0" applyFont="1" applyFill="1" applyAlignment="1">
      <alignment horizontal="left" vertical="top" wrapText="1"/>
    </xf>
    <xf numFmtId="0" fontId="72" fillId="11" borderId="0" xfId="0" applyFont="1" applyFill="1" applyAlignment="1">
      <alignment horizontal="justify" vertical="center" wrapText="1"/>
    </xf>
    <xf numFmtId="0" fontId="51" fillId="11" borderId="0" xfId="0" applyFont="1" applyFill="1" applyAlignment="1">
      <alignment vertical="top" wrapText="1"/>
    </xf>
    <xf numFmtId="0" fontId="72" fillId="11" borderId="0" xfId="0" applyFont="1" applyFill="1" applyAlignment="1">
      <alignment horizontal="left" vertical="top" wrapText="1" indent="5"/>
    </xf>
    <xf numFmtId="0" fontId="72" fillId="11" borderId="0" xfId="0" applyFont="1" applyFill="1" applyAlignment="1">
      <alignment vertical="center"/>
    </xf>
    <xf numFmtId="0" fontId="51" fillId="11" borderId="0" xfId="0" applyFont="1" applyFill="1" applyAlignment="1">
      <alignment vertical="top"/>
    </xf>
    <xf numFmtId="0" fontId="51" fillId="11" borderId="0" xfId="0" applyFont="1" applyFill="1" applyAlignment="1">
      <alignment vertical="center"/>
    </xf>
    <xf numFmtId="0" fontId="72" fillId="11" borderId="0" xfId="0" applyFont="1" applyFill="1" applyAlignment="1">
      <alignment horizontal="left" vertical="center" wrapText="1" indent="5"/>
    </xf>
    <xf numFmtId="0" fontId="71" fillId="12" borderId="0" xfId="0" applyFont="1" applyFill="1" applyAlignment="1">
      <alignment vertical="center" wrapText="1"/>
    </xf>
    <xf numFmtId="0" fontId="72" fillId="12" borderId="0" xfId="0" applyFont="1" applyFill="1" applyAlignment="1">
      <alignment horizontal="justify" vertical="center" wrapText="1"/>
    </xf>
    <xf numFmtId="0" fontId="71" fillId="11" borderId="0" xfId="0" applyFont="1" applyFill="1" applyAlignment="1">
      <alignment horizontal="left" vertical="center" wrapText="1" indent="1"/>
    </xf>
    <xf numFmtId="0" fontId="71" fillId="11" borderId="0" xfId="0" applyFont="1" applyFill="1" applyAlignment="1">
      <alignment vertical="center" wrapText="1"/>
    </xf>
    <xf numFmtId="0" fontId="93" fillId="11" borderId="0" xfId="10" applyFont="1" applyFill="1" applyBorder="1" applyAlignment="1" applyProtection="1">
      <alignment horizontal="right"/>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168" fontId="57" fillId="9" borderId="0" xfId="9" applyNumberFormat="1" applyFont="1" applyFill="1" applyAlignment="1">
      <alignment horizontal="center"/>
    </xf>
    <xf numFmtId="0" fontId="62" fillId="4" borderId="0" xfId="0" applyFont="1" applyFill="1" applyAlignment="1">
      <alignment horizontal="left" wrapText="1"/>
    </xf>
    <xf numFmtId="0" fontId="55" fillId="0" borderId="0" xfId="0" applyFont="1" applyAlignment="1">
      <alignment horizontal="center" vertical="center" wrapText="1"/>
    </xf>
    <xf numFmtId="0" fontId="51" fillId="4" borderId="35" xfId="0" applyFont="1" applyFill="1" applyBorder="1" applyAlignment="1">
      <alignment horizontal="center" vertical="center"/>
    </xf>
    <xf numFmtId="0" fontId="71" fillId="4" borderId="0" xfId="0" applyFont="1" applyFill="1" applyAlignment="1">
      <alignment horizontal="center" vertical="center" wrapText="1"/>
    </xf>
    <xf numFmtId="0" fontId="51" fillId="4" borderId="0" xfId="0" applyFont="1" applyFill="1" applyAlignment="1">
      <alignment horizontal="center" vertical="center"/>
    </xf>
    <xf numFmtId="0" fontId="74" fillId="10" borderId="0" xfId="0" applyFont="1" applyFill="1" applyAlignment="1">
      <alignment horizontal="center" vertical="center" wrapText="1"/>
    </xf>
    <xf numFmtId="0" fontId="55" fillId="4" borderId="0" xfId="0" applyFont="1" applyFill="1" applyAlignment="1">
      <alignment horizontal="justify" vertical="center"/>
    </xf>
    <xf numFmtId="0" fontId="51" fillId="0" borderId="0" xfId="0" applyFont="1" applyAlignment="1">
      <alignment horizontal="justify" vertical="center"/>
    </xf>
    <xf numFmtId="0" fontId="61" fillId="4" borderId="0" xfId="0" applyFont="1" applyFill="1" applyAlignment="1">
      <alignment vertical="center"/>
    </xf>
    <xf numFmtId="0" fontId="55" fillId="4" borderId="0" xfId="0" applyFont="1" applyFill="1" applyAlignment="1">
      <alignment horizontal="left" vertical="center" wrapText="1"/>
    </xf>
    <xf numFmtId="0" fontId="51" fillId="4" borderId="12" xfId="0" applyFont="1" applyFill="1" applyBorder="1" applyAlignment="1">
      <alignment horizontal="left"/>
    </xf>
    <xf numFmtId="0" fontId="55" fillId="4" borderId="0" xfId="0" applyFont="1" applyFill="1" applyAlignment="1">
      <alignment horizontal="left" vertical="center"/>
    </xf>
    <xf numFmtId="0" fontId="78" fillId="4" borderId="35" xfId="0" applyFont="1" applyFill="1" applyBorder="1" applyAlignment="1">
      <alignment horizontal="center"/>
    </xf>
    <xf numFmtId="0" fontId="51" fillId="4" borderId="0" xfId="0" applyFont="1" applyFill="1" applyAlignment="1">
      <alignment horizontal="left" vertical="top" wrapText="1"/>
    </xf>
    <xf numFmtId="0" fontId="51" fillId="4" borderId="0" xfId="0" applyFont="1" applyFill="1" applyAlignment="1">
      <alignment horizontal="left" wrapText="1"/>
    </xf>
    <xf numFmtId="0" fontId="72" fillId="4" borderId="12" xfId="0" applyFont="1" applyFill="1" applyBorder="1" applyAlignment="1">
      <alignment horizontal="center" vertical="center" wrapText="1"/>
    </xf>
    <xf numFmtId="0" fontId="51" fillId="4" borderId="36" xfId="0" applyFont="1" applyFill="1" applyBorder="1" applyAlignment="1">
      <alignment horizontal="left" vertical="top" wrapText="1"/>
    </xf>
    <xf numFmtId="0" fontId="51" fillId="4" borderId="35" xfId="0" applyFont="1" applyFill="1" applyBorder="1" applyAlignment="1">
      <alignment horizontal="left" vertical="top" wrapText="1"/>
    </xf>
    <xf numFmtId="0" fontId="75" fillId="4" borderId="12" xfId="10" applyFont="1" applyFill="1" applyBorder="1" applyAlignment="1" applyProtection="1">
      <alignment horizontal="left" vertical="center" wrapText="1"/>
    </xf>
    <xf numFmtId="0" fontId="72" fillId="4" borderId="0" xfId="0" applyFont="1" applyFill="1" applyAlignment="1">
      <alignment horizontal="justify" vertical="top" wrapText="1"/>
    </xf>
    <xf numFmtId="0" fontId="72" fillId="4" borderId="0" xfId="0" applyFont="1" applyFill="1" applyAlignment="1">
      <alignment vertical="center" wrapText="1"/>
    </xf>
    <xf numFmtId="0" fontId="91" fillId="10" borderId="0" xfId="0" applyFont="1" applyFill="1" applyAlignment="1">
      <alignment horizontal="left" vertical="center" wrapText="1" indent="1"/>
    </xf>
    <xf numFmtId="0" fontId="91" fillId="10" borderId="0" xfId="0" applyFont="1" applyFill="1" applyAlignment="1">
      <alignment horizontal="center" vertical="center" wrapText="1"/>
    </xf>
    <xf numFmtId="0" fontId="92" fillId="10" borderId="0" xfId="0" applyFont="1" applyFill="1" applyAlignment="1">
      <alignment horizontal="center" vertical="center" wrapText="1"/>
    </xf>
    <xf numFmtId="0" fontId="72" fillId="4" borderId="0" xfId="0" applyFont="1" applyFill="1" applyAlignment="1">
      <alignment horizontal="left" vertical="top" wrapText="1"/>
    </xf>
    <xf numFmtId="0" fontId="72" fillId="4" borderId="36" xfId="0" applyFont="1" applyFill="1" applyBorder="1" applyAlignment="1">
      <alignment horizontal="justify" vertical="top" wrapText="1"/>
    </xf>
    <xf numFmtId="0" fontId="72" fillId="11" borderId="0" xfId="0" applyFont="1" applyFill="1" applyAlignment="1">
      <alignment horizontal="left" vertical="center" wrapText="1"/>
    </xf>
    <xf numFmtId="0" fontId="71" fillId="12" borderId="0" xfId="0" applyFont="1" applyFill="1" applyAlignment="1">
      <alignment horizontal="left" vertical="center" wrapText="1"/>
    </xf>
    <xf numFmtId="0" fontId="72" fillId="11" borderId="0" xfId="0" applyFont="1" applyFill="1" applyAlignment="1">
      <alignment horizontal="left" vertical="top" wrapText="1"/>
    </xf>
    <xf numFmtId="0" fontId="72" fillId="13" borderId="0" xfId="0" applyFont="1" applyFill="1" applyAlignment="1">
      <alignment horizontal="left" vertical="top"/>
    </xf>
    <xf numFmtId="0" fontId="72" fillId="13" borderId="0" xfId="0" applyFont="1" applyFill="1" applyAlignment="1">
      <alignment horizontal="left" vertical="top" wrapText="1"/>
    </xf>
    <xf numFmtId="0" fontId="72" fillId="11" borderId="0" xfId="0" applyFont="1" applyFill="1" applyAlignment="1">
      <alignment horizontal="left" vertical="top"/>
    </xf>
    <xf numFmtId="0" fontId="71" fillId="12"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1" xr:uid="{F2324F85-A9DF-415E-B810-D79C240230A1}"/>
    <cellStyle name="Link" xfId="2" builtinId="8"/>
    <cellStyle name="Link 2" xfId="10" xr:uid="{D91A00B5-1C86-4209-9738-37D114855170}"/>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790181AC-B92C-44A1-AA47-550BCEAB0A92}"/>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3056B3C1-C51E-4E2E-A6B2-EFEEFD52DD5D}"/>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1034142</xdr:colOff>
      <xdr:row>2</xdr:row>
      <xdr:rowOff>136072</xdr:rowOff>
    </xdr:from>
    <xdr:to>
      <xdr:col>12</xdr:col>
      <xdr:colOff>1173391</xdr:colOff>
      <xdr:row>3</xdr:row>
      <xdr:rowOff>160564</xdr:rowOff>
    </xdr:to>
    <xdr:pic>
      <xdr:nvPicPr>
        <xdr:cNvPr id="3" name="Billede 2">
          <a:extLst>
            <a:ext uri="{FF2B5EF4-FFF2-40B4-BE49-F238E27FC236}">
              <a16:creationId xmlns:a16="http://schemas.microsoft.com/office/drawing/2014/main" id="{7F1C5E44-37ED-4346-9406-4DD2B67A9B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0967" y="555172"/>
          <a:ext cx="1320349" cy="234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C346528C-76F4-4B00-8BBC-3BA73017C88E}"/>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1200150</xdr:colOff>
      <xdr:row>3</xdr:row>
      <xdr:rowOff>19050</xdr:rowOff>
    </xdr:from>
    <xdr:to>
      <xdr:col>12</xdr:col>
      <xdr:colOff>1237345</xdr:colOff>
      <xdr:row>4</xdr:row>
      <xdr:rowOff>34737</xdr:rowOff>
    </xdr:to>
    <xdr:pic>
      <xdr:nvPicPr>
        <xdr:cNvPr id="3" name="Billede 2">
          <a:extLst>
            <a:ext uri="{FF2B5EF4-FFF2-40B4-BE49-F238E27FC236}">
              <a16:creationId xmlns:a16="http://schemas.microsoft.com/office/drawing/2014/main" id="{2C8872B9-F2D2-46CC-8BF0-3E5BCF12CC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47700"/>
          <a:ext cx="1237345" cy="2252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38659</xdr:colOff>
      <xdr:row>46</xdr:row>
      <xdr:rowOff>1539687</xdr:rowOff>
    </xdr:from>
    <xdr:to>
      <xdr:col>3</xdr:col>
      <xdr:colOff>4419356</xdr:colOff>
      <xdr:row>46</xdr:row>
      <xdr:rowOff>2211479</xdr:rowOff>
    </xdr:to>
    <xdr:pic>
      <xdr:nvPicPr>
        <xdr:cNvPr id="2" name="Billede 1">
          <a:extLst>
            <a:ext uri="{FF2B5EF4-FFF2-40B4-BE49-F238E27FC236}">
              <a16:creationId xmlns:a16="http://schemas.microsoft.com/office/drawing/2014/main" id="{43A0B538-B3A0-42E5-9824-F2132B99EEA2}"/>
            </a:ext>
          </a:extLst>
        </xdr:cNvPr>
        <xdr:cNvPicPr>
          <a:picLocks noChangeAspect="1"/>
        </xdr:cNvPicPr>
      </xdr:nvPicPr>
      <xdr:blipFill>
        <a:blip xmlns:r="http://schemas.openxmlformats.org/officeDocument/2006/relationships" r:embed="rId1" cstate="print"/>
        <a:stretch>
          <a:fillRect/>
        </a:stretch>
      </xdr:blipFill>
      <xdr:spPr>
        <a:xfrm>
          <a:off x="5210734" y="15074712"/>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F64FBCE9-925B-40B8-8205-31922BB1F8E5}"/>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1972234</xdr:colOff>
      <xdr:row>2</xdr:row>
      <xdr:rowOff>100853</xdr:rowOff>
    </xdr:from>
    <xdr:to>
      <xdr:col>4</xdr:col>
      <xdr:colOff>3295304</xdr:colOff>
      <xdr:row>3</xdr:row>
      <xdr:rowOff>116541</xdr:rowOff>
    </xdr:to>
    <xdr:pic>
      <xdr:nvPicPr>
        <xdr:cNvPr id="4" name="Billede 3">
          <a:extLst>
            <a:ext uri="{FF2B5EF4-FFF2-40B4-BE49-F238E27FC236}">
              <a16:creationId xmlns:a16="http://schemas.microsoft.com/office/drawing/2014/main" id="{957BE2EF-4C22-42A1-B484-046D512D1E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40359" y="519953"/>
          <a:ext cx="1323070" cy="22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E3AF6B2A-6187-4C69-9535-92BF97828685}"/>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4034118</xdr:colOff>
      <xdr:row>2</xdr:row>
      <xdr:rowOff>156883</xdr:rowOff>
    </xdr:from>
    <xdr:to>
      <xdr:col>4</xdr:col>
      <xdr:colOff>776</xdr:colOff>
      <xdr:row>3</xdr:row>
      <xdr:rowOff>172571</xdr:rowOff>
    </xdr:to>
    <xdr:pic>
      <xdr:nvPicPr>
        <xdr:cNvPr id="3" name="Billede 2">
          <a:extLst>
            <a:ext uri="{FF2B5EF4-FFF2-40B4-BE49-F238E27FC236}">
              <a16:creationId xmlns:a16="http://schemas.microsoft.com/office/drawing/2014/main" id="{731DC404-FD0E-4D44-B28D-A9FF958E2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5318" y="575983"/>
          <a:ext cx="1319708" cy="22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7B06834B-D786-4D72-9AE4-FAB9CA41F731}"/>
            </a:ext>
          </a:extLst>
        </xdr:cNvPr>
        <xdr:cNvSpPr txBox="1"/>
      </xdr:nvSpPr>
      <xdr:spPr>
        <a:xfrm>
          <a:off x="1400174" y="6829425"/>
          <a:ext cx="60483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883AB385-5DA6-4A2E-8F34-F29FBC0DA77B}"/>
            </a:ext>
          </a:extLst>
        </xdr:cNvPr>
        <xdr:cNvSpPr txBox="1"/>
      </xdr:nvSpPr>
      <xdr:spPr>
        <a:xfrm>
          <a:off x="0" y="9134474"/>
          <a:ext cx="4889687" cy="17640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885825</xdr:colOff>
      <xdr:row>14</xdr:row>
      <xdr:rowOff>169136</xdr:rowOff>
    </xdr:to>
    <xdr:pic>
      <xdr:nvPicPr>
        <xdr:cNvPr id="4" name="Billede 3">
          <a:extLst>
            <a:ext uri="{FF2B5EF4-FFF2-40B4-BE49-F238E27FC236}">
              <a16:creationId xmlns:a16="http://schemas.microsoft.com/office/drawing/2014/main" id="{F2CDA6A7-1139-46BC-804A-744F35962F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104775</xdr:colOff>
      <xdr:row>0</xdr:row>
      <xdr:rowOff>161926</xdr:rowOff>
    </xdr:from>
    <xdr:to>
      <xdr:col>2</xdr:col>
      <xdr:colOff>257175</xdr:colOff>
      <xdr:row>2</xdr:row>
      <xdr:rowOff>24244</xdr:rowOff>
    </xdr:to>
    <xdr:pic>
      <xdr:nvPicPr>
        <xdr:cNvPr id="5" name="Billede 4">
          <a:extLst>
            <a:ext uri="{FF2B5EF4-FFF2-40B4-BE49-F238E27FC236}">
              <a16:creationId xmlns:a16="http://schemas.microsoft.com/office/drawing/2014/main" id="{5B206AF9-581B-435C-A70E-950797A2D0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two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B859EE49-F257-48F5-BEB7-0BDFA6424FB4}"/>
            </a:ext>
          </a:extLst>
        </xdr:cNvPr>
        <xdr:cNvSpPr txBox="1"/>
      </xdr:nvSpPr>
      <xdr:spPr>
        <a:xfrm>
          <a:off x="4886325" y="9134475"/>
          <a:ext cx="2867025" cy="17621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1362456A-A5CA-49EA-B44B-B5EA0901F9C4}"/>
            </a:ext>
          </a:extLst>
        </xdr:cNvPr>
        <xdr:cNvCxnSpPr/>
      </xdr:nvCxnSpPr>
      <xdr:spPr>
        <a:xfrm>
          <a:off x="179294" y="304800"/>
          <a:ext cx="954797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79DBC0D5-06F9-4542-A722-F61C064EED0E}"/>
            </a:ext>
          </a:extLst>
        </xdr:cNvPr>
        <xdr:cNvSpPr txBox="1"/>
      </xdr:nvSpPr>
      <xdr:spPr>
        <a:xfrm>
          <a:off x="228600" y="9435913"/>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4</xdr:col>
      <xdr:colOff>1203738</xdr:colOff>
      <xdr:row>3</xdr:row>
      <xdr:rowOff>19050</xdr:rowOff>
    </xdr:from>
    <xdr:to>
      <xdr:col>5</xdr:col>
      <xdr:colOff>840883</xdr:colOff>
      <xdr:row>4</xdr:row>
      <xdr:rowOff>47624</xdr:rowOff>
    </xdr:to>
    <xdr:pic>
      <xdr:nvPicPr>
        <xdr:cNvPr id="4" name="Billede 3">
          <a:extLst>
            <a:ext uri="{FF2B5EF4-FFF2-40B4-BE49-F238E27FC236}">
              <a16:creationId xmlns:a16="http://schemas.microsoft.com/office/drawing/2014/main" id="{92D4A83F-C037-4E76-8FF1-D5A26DD67C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8938" y="476250"/>
          <a:ext cx="1208770" cy="228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CF5F82F2-71D6-4877-A46D-170B8537896B}"/>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773206</xdr:colOff>
      <xdr:row>3</xdr:row>
      <xdr:rowOff>179294</xdr:rowOff>
    </xdr:from>
    <xdr:to>
      <xdr:col>5</xdr:col>
      <xdr:colOff>1042923</xdr:colOff>
      <xdr:row>3</xdr:row>
      <xdr:rowOff>407893</xdr:rowOff>
    </xdr:to>
    <xdr:pic>
      <xdr:nvPicPr>
        <xdr:cNvPr id="3" name="Billede 2">
          <a:extLst>
            <a:ext uri="{FF2B5EF4-FFF2-40B4-BE49-F238E27FC236}">
              <a16:creationId xmlns:a16="http://schemas.microsoft.com/office/drawing/2014/main" id="{E540C155-7BC4-4573-9837-4325DF8DD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9781" y="636494"/>
          <a:ext cx="1317467" cy="2285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E05AF220-69F6-48CB-AD98-099CAA35C4FB}"/>
            </a:ext>
          </a:extLst>
        </xdr:cNvPr>
        <xdr:cNvCxnSpPr/>
      </xdr:nvCxnSpPr>
      <xdr:spPr>
        <a:xfrm flipV="1">
          <a:off x="212911" y="321609"/>
          <a:ext cx="99135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156882</xdr:colOff>
      <xdr:row>2</xdr:row>
      <xdr:rowOff>112059</xdr:rowOff>
    </xdr:from>
    <xdr:to>
      <xdr:col>10</xdr:col>
      <xdr:colOff>34393</xdr:colOff>
      <xdr:row>3</xdr:row>
      <xdr:rowOff>183776</xdr:rowOff>
    </xdr:to>
    <xdr:pic>
      <xdr:nvPicPr>
        <xdr:cNvPr id="3" name="Billede 2">
          <a:extLst>
            <a:ext uri="{FF2B5EF4-FFF2-40B4-BE49-F238E27FC236}">
              <a16:creationId xmlns:a16="http://schemas.microsoft.com/office/drawing/2014/main" id="{6FA22A73-5201-41CC-B8AC-4BCF18C3A5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5107" y="531159"/>
          <a:ext cx="1315786" cy="2241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9EDACB05-6F06-4639-9416-C1669DBFC6F1}"/>
            </a:ext>
          </a:extLst>
        </xdr:cNvPr>
        <xdr:cNvCxnSpPr/>
      </xdr:nvCxnSpPr>
      <xdr:spPr>
        <a:xfrm flipV="1">
          <a:off x="302558" y="321608"/>
          <a:ext cx="12276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1028700</xdr:colOff>
      <xdr:row>2</xdr:row>
      <xdr:rowOff>180975</xdr:rowOff>
    </xdr:from>
    <xdr:to>
      <xdr:col>13</xdr:col>
      <xdr:colOff>18145</xdr:colOff>
      <xdr:row>3</xdr:row>
      <xdr:rowOff>200024</xdr:rowOff>
    </xdr:to>
    <xdr:pic>
      <xdr:nvPicPr>
        <xdr:cNvPr id="3" name="Billede 2">
          <a:extLst>
            <a:ext uri="{FF2B5EF4-FFF2-40B4-BE49-F238E27FC236}">
              <a16:creationId xmlns:a16="http://schemas.microsoft.com/office/drawing/2014/main" id="{FFD06688-2545-4CDE-BCC7-063C87A6BF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125" y="600075"/>
          <a:ext cx="1323070" cy="228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2396C405-4036-4294-AF1C-24C61F121A13}"/>
            </a:ext>
          </a:extLst>
        </xdr:cNvPr>
        <xdr:cNvCxnSpPr/>
      </xdr:nvCxnSpPr>
      <xdr:spPr>
        <a:xfrm>
          <a:off x="327932" y="348826"/>
          <a:ext cx="1374383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517072</xdr:colOff>
      <xdr:row>2</xdr:row>
      <xdr:rowOff>149679</xdr:rowOff>
    </xdr:from>
    <xdr:to>
      <xdr:col>13</xdr:col>
      <xdr:colOff>561070</xdr:colOff>
      <xdr:row>3</xdr:row>
      <xdr:rowOff>174171</xdr:rowOff>
    </xdr:to>
    <xdr:pic>
      <xdr:nvPicPr>
        <xdr:cNvPr id="3" name="Billede 2">
          <a:extLst>
            <a:ext uri="{FF2B5EF4-FFF2-40B4-BE49-F238E27FC236}">
              <a16:creationId xmlns:a16="http://schemas.microsoft.com/office/drawing/2014/main" id="{66A80461-3FFB-4468-AD95-FACABE7302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8597" y="568779"/>
          <a:ext cx="1320348" cy="2340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4C9975A2-366C-47E2-B1C7-C9A63FC89E2E}"/>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358588</xdr:colOff>
      <xdr:row>2</xdr:row>
      <xdr:rowOff>179294</xdr:rowOff>
    </xdr:from>
    <xdr:to>
      <xdr:col>8</xdr:col>
      <xdr:colOff>1681658</xdr:colOff>
      <xdr:row>3</xdr:row>
      <xdr:rowOff>194982</xdr:rowOff>
    </xdr:to>
    <xdr:pic>
      <xdr:nvPicPr>
        <xdr:cNvPr id="3" name="Billede 2">
          <a:extLst>
            <a:ext uri="{FF2B5EF4-FFF2-40B4-BE49-F238E27FC236}">
              <a16:creationId xmlns:a16="http://schemas.microsoft.com/office/drawing/2014/main" id="{87E26169-0271-4D43-8D44-C948C80D3D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65013" y="598394"/>
          <a:ext cx="1323070" cy="225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3-dlr-kredit-a-s" TargetMode="External"/><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63" t="s">
        <v>1513</v>
      </c>
      <c r="B1" s="463"/>
    </row>
    <row r="2" spans="1:13" ht="31.5" x14ac:dyDescent="0.25">
      <c r="A2" s="48" t="s">
        <v>1512</v>
      </c>
      <c r="B2" s="48"/>
      <c r="C2" s="49"/>
      <c r="D2" s="49"/>
      <c r="E2" s="49"/>
      <c r="F2" s="216" t="s">
        <v>3071</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3154</v>
      </c>
      <c r="D15" s="51" t="s">
        <v>3155</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3154</v>
      </c>
      <c r="D18" s="51" t="s">
        <v>3155</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3156</v>
      </c>
      <c r="D20" s="51" t="s">
        <v>3157</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3154</v>
      </c>
      <c r="D24" s="51" t="s">
        <v>3155</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3040</v>
      </c>
      <c r="C75" s="233">
        <v>21</v>
      </c>
      <c r="H75" s="49"/>
    </row>
    <row r="76" spans="1:14" x14ac:dyDescent="0.25">
      <c r="A76" s="51" t="s">
        <v>1478</v>
      </c>
      <c r="B76" s="51" t="s">
        <v>3041</v>
      </c>
      <c r="C76" s="233">
        <v>23</v>
      </c>
      <c r="H76" s="49"/>
    </row>
    <row r="77" spans="1:14" outlineLevel="1" x14ac:dyDescent="0.25">
      <c r="A77" s="51" t="s">
        <v>1479</v>
      </c>
      <c r="H77" s="49"/>
    </row>
    <row r="78" spans="1:14" outlineLevel="1" x14ac:dyDescent="0.25">
      <c r="A78" s="51" t="s">
        <v>1480</v>
      </c>
      <c r="B78" s="51" t="s">
        <v>3158</v>
      </c>
      <c r="C78" s="51">
        <v>8</v>
      </c>
      <c r="H78" s="49"/>
    </row>
    <row r="79" spans="1:14" outlineLevel="1" x14ac:dyDescent="0.25">
      <c r="A79" s="51" t="s">
        <v>1481</v>
      </c>
      <c r="B79" s="51" t="s">
        <v>3159</v>
      </c>
      <c r="C79" s="51">
        <v>26</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233">
        <v>0</v>
      </c>
      <c r="D82" s="233">
        <v>0</v>
      </c>
      <c r="E82" s="233" t="s">
        <v>80</v>
      </c>
      <c r="F82" s="233" t="s">
        <v>80</v>
      </c>
      <c r="G82" s="233">
        <v>0</v>
      </c>
      <c r="H82" s="49"/>
    </row>
    <row r="83" spans="1:8" x14ac:dyDescent="0.25">
      <c r="A83" s="51" t="s">
        <v>1485</v>
      </c>
      <c r="B83" s="51" t="s">
        <v>1502</v>
      </c>
      <c r="C83" s="233">
        <v>0</v>
      </c>
      <c r="D83" s="233">
        <v>0</v>
      </c>
      <c r="E83" s="233" t="s">
        <v>80</v>
      </c>
      <c r="F83" s="233" t="s">
        <v>80</v>
      </c>
      <c r="G83" s="233">
        <v>0</v>
      </c>
      <c r="H83" s="49"/>
    </row>
    <row r="84" spans="1:8" x14ac:dyDescent="0.25">
      <c r="A84" s="51" t="s">
        <v>1486</v>
      </c>
      <c r="B84" s="51" t="s">
        <v>1500</v>
      </c>
      <c r="C84" s="233">
        <v>0</v>
      </c>
      <c r="D84" s="233">
        <v>0</v>
      </c>
      <c r="E84" s="233" t="s">
        <v>80</v>
      </c>
      <c r="F84" s="233" t="s">
        <v>80</v>
      </c>
      <c r="G84" s="233">
        <v>0</v>
      </c>
      <c r="H84" s="49"/>
    </row>
    <row r="85" spans="1:8" x14ac:dyDescent="0.25">
      <c r="A85" s="51" t="s">
        <v>1487</v>
      </c>
      <c r="B85" s="51" t="s">
        <v>1501</v>
      </c>
      <c r="C85" s="224">
        <v>2.2370000000000001E-2</v>
      </c>
      <c r="D85" s="224">
        <v>3.3000000000000002E-2</v>
      </c>
      <c r="E85" s="224" t="s">
        <v>80</v>
      </c>
      <c r="F85" s="224" t="s">
        <v>80</v>
      </c>
      <c r="G85" s="224">
        <v>2.9819999999999999E-2</v>
      </c>
      <c r="H85" s="49"/>
    </row>
    <row r="86" spans="1:8" x14ac:dyDescent="0.25">
      <c r="A86" s="51" t="s">
        <v>1504</v>
      </c>
      <c r="B86" s="51" t="s">
        <v>1503</v>
      </c>
      <c r="C86" s="224">
        <v>0.18668000000000001</v>
      </c>
      <c r="D86" s="224">
        <v>6.1749999999999999E-2</v>
      </c>
      <c r="E86" s="224" t="s">
        <v>80</v>
      </c>
      <c r="F86" s="224" t="s">
        <v>80</v>
      </c>
      <c r="G86" s="224">
        <v>9.9140000000000006E-2</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3071</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465" t="s">
        <v>2210</v>
      </c>
      <c r="C5" s="466"/>
      <c r="D5" s="51"/>
      <c r="E5" s="57"/>
      <c r="F5" s="57"/>
      <c r="G5" s="57"/>
    </row>
    <row r="6" spans="1:7" x14ac:dyDescent="0.25">
      <c r="A6" s="161"/>
      <c r="B6" s="467" t="s">
        <v>1639</v>
      </c>
      <c r="C6" s="467"/>
      <c r="D6" s="159"/>
      <c r="E6" s="51"/>
      <c r="F6" s="51"/>
      <c r="G6" s="51"/>
    </row>
    <row r="7" spans="1:7" x14ac:dyDescent="0.25">
      <c r="A7" s="51"/>
      <c r="B7" s="468" t="s">
        <v>1640</v>
      </c>
      <c r="C7" s="469"/>
      <c r="D7" s="159"/>
      <c r="E7" s="51"/>
      <c r="F7" s="51"/>
      <c r="G7" s="51"/>
    </row>
    <row r="8" spans="1:7" x14ac:dyDescent="0.25">
      <c r="A8" s="51"/>
      <c r="B8" s="470" t="s">
        <v>1641</v>
      </c>
      <c r="C8" s="471"/>
      <c r="D8" s="159"/>
      <c r="E8" s="51"/>
      <c r="F8" s="51"/>
      <c r="G8" s="51"/>
    </row>
    <row r="9" spans="1:7" ht="15.75" thickBot="1" x14ac:dyDescent="0.3">
      <c r="A9" s="51"/>
      <c r="B9" s="472" t="s">
        <v>1642</v>
      </c>
      <c r="C9" s="47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4" t="s">
        <v>1639</v>
      </c>
      <c r="C13" s="464"/>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13100.99</v>
      </c>
      <c r="D15" s="178">
        <v>2311</v>
      </c>
      <c r="F15" s="139">
        <f>IF(OR('B1. HTT Mortgage Assets'!$C$15=0,C15="[For completion]"),"",C15/'B1. HTT Mortgage Assets'!$C$15)</f>
        <v>6.4800000514403877E-2</v>
      </c>
      <c r="G15" s="139">
        <f>IF(OR('B1. HTT Mortgage Assets'!$F$28=0,D15="[For completion]"),"",D15/'B1. HTT Mortgage Assets'!$F$28)</f>
        <v>3.1669247529908323E-2</v>
      </c>
    </row>
    <row r="16" spans="1:7" x14ac:dyDescent="0.25">
      <c r="A16" s="51" t="s">
        <v>1650</v>
      </c>
      <c r="B16" s="68" t="s">
        <v>2190</v>
      </c>
      <c r="C16" s="177">
        <v>193.44</v>
      </c>
      <c r="D16" s="178">
        <v>64</v>
      </c>
      <c r="F16" s="139">
        <f>IF(OR('B1. HTT Mortgage Assets'!$C$15=0,C16="[For completion]"),"",C16/'B1. HTT Mortgage Assets'!$C$15)</f>
        <v>9.567912119241588E-4</v>
      </c>
      <c r="G16" s="139">
        <f>IF(OR('B1. HTT Mortgage Assets'!$F$28=0,D16="[For completion]"),"",D16/'B1. HTT Mortgage Assets'!$F$28)</f>
        <v>8.7703671220862507E-4</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13294.43</v>
      </c>
      <c r="D18" s="76">
        <f>SUM(D15:D17)</f>
        <v>2375</v>
      </c>
      <c r="F18" s="139">
        <f>SUM(F15:F17)</f>
        <v>6.5756791726328034E-2</v>
      </c>
      <c r="G18" s="139">
        <f>SUM(G15:G17)</f>
        <v>3.2546284242116946E-2</v>
      </c>
    </row>
    <row r="19" spans="1:7" x14ac:dyDescent="0.25">
      <c r="A19" s="68" t="s">
        <v>2191</v>
      </c>
      <c r="B19" s="181" t="s">
        <v>138</v>
      </c>
      <c r="C19" s="179" t="s">
        <v>3160</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464" t="s">
        <v>1640</v>
      </c>
      <c r="C24" s="464"/>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9119.93</v>
      </c>
      <c r="D26" s="132"/>
      <c r="E26" s="51"/>
      <c r="F26" s="139">
        <f>IF($C$29=0,"",IF(C26="[For completion]","",C26/$C$29))</f>
        <v>0.68599683175347248</v>
      </c>
    </row>
    <row r="27" spans="1:7" x14ac:dyDescent="0.25">
      <c r="A27" s="51" t="s">
        <v>1657</v>
      </c>
      <c r="B27" s="51" t="s">
        <v>449</v>
      </c>
      <c r="C27" s="167">
        <v>4174.49</v>
      </c>
      <c r="D27" s="132"/>
      <c r="E27" s="51"/>
      <c r="F27" s="139">
        <f>IF($C$29=0,"",IF(C27="[For completion]","",C27/$C$29))</f>
        <v>0.31400316824652746</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13294.42</v>
      </c>
      <c r="D29" s="51"/>
      <c r="E29" s="51"/>
      <c r="F29" s="127">
        <f>SUM(F26:F28)</f>
        <v>1</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1792</v>
      </c>
      <c r="D49" s="183">
        <v>582</v>
      </c>
      <c r="E49" s="51"/>
      <c r="F49" s="185">
        <v>2374</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0.24787000000000001</v>
      </c>
      <c r="D57" s="184">
        <v>0.18154000000000001</v>
      </c>
      <c r="E57" s="147"/>
      <c r="F57" s="184">
        <v>0.18734000000000001</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3121</v>
      </c>
      <c r="D66" s="184" t="s">
        <v>3121</v>
      </c>
      <c r="E66" s="127"/>
      <c r="F66" s="184" t="s">
        <v>3121</v>
      </c>
      <c r="G66" s="68"/>
    </row>
    <row r="67" spans="1:7" x14ac:dyDescent="0.25">
      <c r="A67" s="51" t="s">
        <v>1694</v>
      </c>
      <c r="B67" s="51" t="s">
        <v>492</v>
      </c>
      <c r="C67" s="184" t="s">
        <v>3121</v>
      </c>
      <c r="D67" s="184" t="s">
        <v>3121</v>
      </c>
      <c r="E67" s="127"/>
      <c r="F67" s="184" t="s">
        <v>3121</v>
      </c>
      <c r="G67" s="68"/>
    </row>
    <row r="68" spans="1:7" x14ac:dyDescent="0.25">
      <c r="A68" s="51" t="s">
        <v>1695</v>
      </c>
      <c r="B68" s="51" t="s">
        <v>494</v>
      </c>
      <c r="C68" s="184" t="s">
        <v>3121</v>
      </c>
      <c r="D68" s="184" t="s">
        <v>3121</v>
      </c>
      <c r="E68" s="127"/>
      <c r="F68" s="184" t="s">
        <v>3121</v>
      </c>
      <c r="G68" s="68"/>
    </row>
    <row r="69" spans="1:7" x14ac:dyDescent="0.25">
      <c r="A69" s="51" t="s">
        <v>1696</v>
      </c>
      <c r="B69" s="51" t="s">
        <v>496</v>
      </c>
      <c r="C69" s="184" t="s">
        <v>3121</v>
      </c>
      <c r="D69" s="184" t="s">
        <v>3121</v>
      </c>
      <c r="E69" s="127"/>
      <c r="F69" s="184" t="s">
        <v>3121</v>
      </c>
      <c r="G69" s="68"/>
    </row>
    <row r="70" spans="1:7" x14ac:dyDescent="0.25">
      <c r="A70" s="51" t="s">
        <v>1697</v>
      </c>
      <c r="B70" s="51" t="s">
        <v>498</v>
      </c>
      <c r="C70" s="184" t="s">
        <v>3121</v>
      </c>
      <c r="D70" s="184" t="s">
        <v>3121</v>
      </c>
      <c r="E70" s="127"/>
      <c r="F70" s="184" t="s">
        <v>3121</v>
      </c>
      <c r="G70" s="68"/>
    </row>
    <row r="71" spans="1:7" x14ac:dyDescent="0.25">
      <c r="A71" s="51" t="s">
        <v>1698</v>
      </c>
      <c r="B71" s="51" t="s">
        <v>2287</v>
      </c>
      <c r="C71" s="184" t="s">
        <v>3121</v>
      </c>
      <c r="D71" s="184" t="s">
        <v>3121</v>
      </c>
      <c r="E71" s="127"/>
      <c r="F71" s="184" t="s">
        <v>3121</v>
      </c>
      <c r="G71" s="68"/>
    </row>
    <row r="72" spans="1:7" x14ac:dyDescent="0.25">
      <c r="A72" s="51" t="s">
        <v>1699</v>
      </c>
      <c r="B72" s="51" t="s">
        <v>501</v>
      </c>
      <c r="C72" s="184">
        <v>1</v>
      </c>
      <c r="D72" s="184">
        <v>1</v>
      </c>
      <c r="E72" s="127"/>
      <c r="F72" s="184">
        <v>1</v>
      </c>
      <c r="G72" s="68"/>
    </row>
    <row r="73" spans="1:7" x14ac:dyDescent="0.25">
      <c r="A73" s="51" t="s">
        <v>1700</v>
      </c>
      <c r="B73" s="51" t="s">
        <v>503</v>
      </c>
      <c r="C73" s="184" t="s">
        <v>3121</v>
      </c>
      <c r="D73" s="184" t="s">
        <v>3121</v>
      </c>
      <c r="E73" s="127"/>
      <c r="F73" s="184" t="s">
        <v>3121</v>
      </c>
      <c r="G73" s="68"/>
    </row>
    <row r="74" spans="1:7" x14ac:dyDescent="0.25">
      <c r="A74" s="51" t="s">
        <v>1701</v>
      </c>
      <c r="B74" s="51" t="s">
        <v>505</v>
      </c>
      <c r="C74" s="184" t="s">
        <v>3121</v>
      </c>
      <c r="D74" s="184" t="s">
        <v>3121</v>
      </c>
      <c r="E74" s="127"/>
      <c r="F74" s="184" t="s">
        <v>3121</v>
      </c>
      <c r="G74" s="68"/>
    </row>
    <row r="75" spans="1:7" x14ac:dyDescent="0.25">
      <c r="A75" s="51" t="s">
        <v>1702</v>
      </c>
      <c r="B75" s="51" t="s">
        <v>507</v>
      </c>
      <c r="C75" s="184" t="s">
        <v>3121</v>
      </c>
      <c r="D75" s="184" t="s">
        <v>3121</v>
      </c>
      <c r="E75" s="127"/>
      <c r="F75" s="184" t="s">
        <v>3121</v>
      </c>
      <c r="G75" s="68"/>
    </row>
    <row r="76" spans="1:7" x14ac:dyDescent="0.25">
      <c r="A76" s="51" t="s">
        <v>1703</v>
      </c>
      <c r="B76" s="51" t="s">
        <v>509</v>
      </c>
      <c r="C76" s="184" t="s">
        <v>3121</v>
      </c>
      <c r="D76" s="184" t="s">
        <v>3121</v>
      </c>
      <c r="E76" s="127"/>
      <c r="F76" s="184" t="s">
        <v>3121</v>
      </c>
      <c r="G76" s="68"/>
    </row>
    <row r="77" spans="1:7" x14ac:dyDescent="0.25">
      <c r="A77" s="51" t="s">
        <v>1704</v>
      </c>
      <c r="B77" s="51" t="s">
        <v>511</v>
      </c>
      <c r="C77" s="184" t="s">
        <v>3121</v>
      </c>
      <c r="D77" s="184" t="s">
        <v>3121</v>
      </c>
      <c r="E77" s="127"/>
      <c r="F77" s="184" t="s">
        <v>3121</v>
      </c>
      <c r="G77" s="68"/>
    </row>
    <row r="78" spans="1:7" x14ac:dyDescent="0.25">
      <c r="A78" s="51" t="s">
        <v>1705</v>
      </c>
      <c r="B78" s="51" t="s">
        <v>513</v>
      </c>
      <c r="C78" s="184" t="s">
        <v>3121</v>
      </c>
      <c r="D78" s="184" t="s">
        <v>3121</v>
      </c>
      <c r="E78" s="127"/>
      <c r="F78" s="184" t="s">
        <v>3121</v>
      </c>
      <c r="G78" s="68"/>
    </row>
    <row r="79" spans="1:7" x14ac:dyDescent="0.25">
      <c r="A79" s="51" t="s">
        <v>1706</v>
      </c>
      <c r="B79" s="51" t="s">
        <v>515</v>
      </c>
      <c r="C79" s="184" t="s">
        <v>3121</v>
      </c>
      <c r="D79" s="184" t="s">
        <v>3121</v>
      </c>
      <c r="E79" s="127"/>
      <c r="F79" s="184" t="s">
        <v>3121</v>
      </c>
      <c r="G79" s="68"/>
    </row>
    <row r="80" spans="1:7" x14ac:dyDescent="0.25">
      <c r="A80" s="51" t="s">
        <v>1707</v>
      </c>
      <c r="B80" s="51" t="s">
        <v>517</v>
      </c>
      <c r="C80" s="184" t="s">
        <v>3121</v>
      </c>
      <c r="D80" s="184" t="s">
        <v>3121</v>
      </c>
      <c r="E80" s="127"/>
      <c r="F80" s="184" t="s">
        <v>3121</v>
      </c>
      <c r="G80" s="68"/>
    </row>
    <row r="81" spans="1:7" x14ac:dyDescent="0.25">
      <c r="A81" s="51" t="s">
        <v>1708</v>
      </c>
      <c r="B81" s="51" t="s">
        <v>2</v>
      </c>
      <c r="C81" s="184" t="s">
        <v>3121</v>
      </c>
      <c r="D81" s="184" t="s">
        <v>3121</v>
      </c>
      <c r="E81" s="127"/>
      <c r="F81" s="184" t="s">
        <v>3121</v>
      </c>
      <c r="G81" s="68"/>
    </row>
    <row r="82" spans="1:7" x14ac:dyDescent="0.25">
      <c r="A82" s="51" t="s">
        <v>1709</v>
      </c>
      <c r="B82" s="51" t="s">
        <v>520</v>
      </c>
      <c r="C82" s="184" t="s">
        <v>3121</v>
      </c>
      <c r="D82" s="184" t="s">
        <v>3121</v>
      </c>
      <c r="E82" s="127"/>
      <c r="F82" s="184" t="s">
        <v>3121</v>
      </c>
      <c r="G82" s="68"/>
    </row>
    <row r="83" spans="1:7" x14ac:dyDescent="0.25">
      <c r="A83" s="51" t="s">
        <v>1710</v>
      </c>
      <c r="B83" s="51" t="s">
        <v>522</v>
      </c>
      <c r="C83" s="184" t="s">
        <v>3121</v>
      </c>
      <c r="D83" s="184" t="s">
        <v>3121</v>
      </c>
      <c r="E83" s="127"/>
      <c r="F83" s="184" t="s">
        <v>3121</v>
      </c>
      <c r="G83" s="68"/>
    </row>
    <row r="84" spans="1:7" x14ac:dyDescent="0.25">
      <c r="A84" s="51" t="s">
        <v>1711</v>
      </c>
      <c r="B84" s="51" t="s">
        <v>524</v>
      </c>
      <c r="C84" s="184" t="s">
        <v>3121</v>
      </c>
      <c r="D84" s="184" t="s">
        <v>3121</v>
      </c>
      <c r="E84" s="127"/>
      <c r="F84" s="184" t="s">
        <v>3121</v>
      </c>
      <c r="G84" s="68"/>
    </row>
    <row r="85" spans="1:7" x14ac:dyDescent="0.25">
      <c r="A85" s="51" t="s">
        <v>1712</v>
      </c>
      <c r="B85" s="51" t="s">
        <v>526</v>
      </c>
      <c r="C85" s="184" t="s">
        <v>3121</v>
      </c>
      <c r="D85" s="184" t="s">
        <v>3121</v>
      </c>
      <c r="E85" s="127"/>
      <c r="F85" s="184" t="s">
        <v>3121</v>
      </c>
      <c r="G85" s="68"/>
    </row>
    <row r="86" spans="1:7" x14ac:dyDescent="0.25">
      <c r="A86" s="51" t="s">
        <v>1713</v>
      </c>
      <c r="B86" s="51" t="s">
        <v>528</v>
      </c>
      <c r="C86" s="184" t="s">
        <v>3121</v>
      </c>
      <c r="D86" s="184" t="s">
        <v>3121</v>
      </c>
      <c r="E86" s="127"/>
      <c r="F86" s="184" t="s">
        <v>3121</v>
      </c>
      <c r="G86" s="68"/>
    </row>
    <row r="87" spans="1:7" x14ac:dyDescent="0.25">
      <c r="A87" s="51" t="s">
        <v>1714</v>
      </c>
      <c r="B87" s="51" t="s">
        <v>530</v>
      </c>
      <c r="C87" s="184" t="s">
        <v>3121</v>
      </c>
      <c r="D87" s="184" t="s">
        <v>3121</v>
      </c>
      <c r="E87" s="127"/>
      <c r="F87" s="184" t="s">
        <v>3121</v>
      </c>
      <c r="G87" s="68"/>
    </row>
    <row r="88" spans="1:7" x14ac:dyDescent="0.25">
      <c r="A88" s="51" t="s">
        <v>1715</v>
      </c>
      <c r="B88" s="51" t="s">
        <v>532</v>
      </c>
      <c r="C88" s="184" t="s">
        <v>3121</v>
      </c>
      <c r="D88" s="184" t="s">
        <v>3121</v>
      </c>
      <c r="E88" s="127"/>
      <c r="F88" s="184" t="s">
        <v>3121</v>
      </c>
      <c r="G88" s="68"/>
    </row>
    <row r="89" spans="1:7" x14ac:dyDescent="0.25">
      <c r="A89" s="51" t="s">
        <v>1716</v>
      </c>
      <c r="B89" s="51" t="s">
        <v>534</v>
      </c>
      <c r="C89" s="184" t="s">
        <v>3121</v>
      </c>
      <c r="D89" s="184" t="s">
        <v>3121</v>
      </c>
      <c r="E89" s="127"/>
      <c r="F89" s="184" t="s">
        <v>3121</v>
      </c>
      <c r="G89" s="68"/>
    </row>
    <row r="90" spans="1:7" x14ac:dyDescent="0.25">
      <c r="A90" s="51" t="s">
        <v>1717</v>
      </c>
      <c r="B90" s="51" t="s">
        <v>536</v>
      </c>
      <c r="C90" s="184" t="s">
        <v>3121</v>
      </c>
      <c r="D90" s="184" t="s">
        <v>3121</v>
      </c>
      <c r="E90" s="127"/>
      <c r="F90" s="184" t="s">
        <v>3121</v>
      </c>
      <c r="G90" s="68"/>
    </row>
    <row r="91" spans="1:7" x14ac:dyDescent="0.25">
      <c r="A91" s="51" t="s">
        <v>1718</v>
      </c>
      <c r="B91" s="51" t="s">
        <v>538</v>
      </c>
      <c r="C91" s="184" t="s">
        <v>3121</v>
      </c>
      <c r="D91" s="184" t="s">
        <v>3121</v>
      </c>
      <c r="E91" s="127"/>
      <c r="F91" s="184" t="s">
        <v>3121</v>
      </c>
      <c r="G91" s="68"/>
    </row>
    <row r="92" spans="1:7" x14ac:dyDescent="0.25">
      <c r="A92" s="51" t="s">
        <v>1719</v>
      </c>
      <c r="B92" s="51" t="s">
        <v>5</v>
      </c>
      <c r="C92" s="184" t="s">
        <v>3121</v>
      </c>
      <c r="D92" s="184" t="s">
        <v>3121</v>
      </c>
      <c r="E92" s="127"/>
      <c r="F92" s="184" t="s">
        <v>3121</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3121</v>
      </c>
      <c r="D94" s="184" t="s">
        <v>3121</v>
      </c>
      <c r="E94" s="127"/>
      <c r="F94" s="184" t="s">
        <v>3121</v>
      </c>
      <c r="G94" s="68"/>
    </row>
    <row r="95" spans="1:7" x14ac:dyDescent="0.25">
      <c r="A95" s="51" t="s">
        <v>1722</v>
      </c>
      <c r="B95" s="51" t="s">
        <v>546</v>
      </c>
      <c r="C95" s="184" t="s">
        <v>3121</v>
      </c>
      <c r="D95" s="184" t="s">
        <v>3121</v>
      </c>
      <c r="E95" s="127"/>
      <c r="F95" s="184" t="s">
        <v>3121</v>
      </c>
      <c r="G95" s="68"/>
    </row>
    <row r="96" spans="1:7" x14ac:dyDescent="0.25">
      <c r="A96" s="51" t="s">
        <v>1723</v>
      </c>
      <c r="B96" s="51" t="s">
        <v>1</v>
      </c>
      <c r="C96" s="184" t="s">
        <v>3121</v>
      </c>
      <c r="D96" s="184" t="s">
        <v>3121</v>
      </c>
      <c r="E96" s="127"/>
      <c r="F96" s="184" t="s">
        <v>3121</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3121</v>
      </c>
      <c r="D98" s="184" t="s">
        <v>3121</v>
      </c>
      <c r="E98" s="127"/>
      <c r="F98" s="184" t="s">
        <v>3121</v>
      </c>
      <c r="G98" s="68"/>
    </row>
    <row r="99" spans="1:7" x14ac:dyDescent="0.25">
      <c r="A99" s="51" t="s">
        <v>1726</v>
      </c>
      <c r="B99" s="51" t="s">
        <v>541</v>
      </c>
      <c r="C99" s="184" t="s">
        <v>3121</v>
      </c>
      <c r="D99" s="184" t="s">
        <v>3121</v>
      </c>
      <c r="E99" s="127"/>
      <c r="F99" s="184" t="s">
        <v>3121</v>
      </c>
      <c r="G99" s="68"/>
    </row>
    <row r="100" spans="1:7" x14ac:dyDescent="0.25">
      <c r="A100" s="51" t="s">
        <v>1727</v>
      </c>
      <c r="B100" s="68" t="s">
        <v>308</v>
      </c>
      <c r="C100" s="184" t="s">
        <v>3121</v>
      </c>
      <c r="D100" s="184" t="s">
        <v>3121</v>
      </c>
      <c r="E100" s="127"/>
      <c r="F100" s="184" t="s">
        <v>3121</v>
      </c>
      <c r="G100" s="68"/>
    </row>
    <row r="101" spans="1:7" x14ac:dyDescent="0.25">
      <c r="A101" s="51" t="s">
        <v>1728</v>
      </c>
      <c r="B101" s="68" t="s">
        <v>310</v>
      </c>
      <c r="C101" s="184" t="s">
        <v>3121</v>
      </c>
      <c r="D101" s="184" t="s">
        <v>3121</v>
      </c>
      <c r="E101" s="127"/>
      <c r="F101" s="184" t="s">
        <v>3121</v>
      </c>
      <c r="G101" s="68"/>
    </row>
    <row r="102" spans="1:7" x14ac:dyDescent="0.25">
      <c r="A102" s="51" t="s">
        <v>1729</v>
      </c>
      <c r="B102" s="68" t="s">
        <v>11</v>
      </c>
      <c r="C102" s="184" t="s">
        <v>3121</v>
      </c>
      <c r="D102" s="184" t="s">
        <v>3121</v>
      </c>
      <c r="E102" s="127"/>
      <c r="F102" s="184" t="s">
        <v>3121</v>
      </c>
      <c r="G102" s="68"/>
    </row>
    <row r="103" spans="1:7" x14ac:dyDescent="0.25">
      <c r="A103" s="51" t="s">
        <v>1730</v>
      </c>
      <c r="B103" s="68" t="s">
        <v>313</v>
      </c>
      <c r="C103" s="184" t="s">
        <v>3121</v>
      </c>
      <c r="D103" s="184" t="s">
        <v>3121</v>
      </c>
      <c r="E103" s="127"/>
      <c r="F103" s="184" t="s">
        <v>3121</v>
      </c>
      <c r="G103" s="68"/>
    </row>
    <row r="104" spans="1:7" x14ac:dyDescent="0.25">
      <c r="A104" s="51" t="s">
        <v>1731</v>
      </c>
      <c r="B104" s="68" t="s">
        <v>315</v>
      </c>
      <c r="C104" s="184" t="s">
        <v>3121</v>
      </c>
      <c r="D104" s="184" t="s">
        <v>3121</v>
      </c>
      <c r="E104" s="127"/>
      <c r="F104" s="184" t="s">
        <v>3121</v>
      </c>
      <c r="G104" s="68"/>
    </row>
    <row r="105" spans="1:7" x14ac:dyDescent="0.25">
      <c r="A105" s="51" t="s">
        <v>1732</v>
      </c>
      <c r="B105" s="68" t="s">
        <v>317</v>
      </c>
      <c r="C105" s="184" t="s">
        <v>3121</v>
      </c>
      <c r="D105" s="184" t="s">
        <v>3121</v>
      </c>
      <c r="E105" s="127"/>
      <c r="F105" s="184" t="s">
        <v>3121</v>
      </c>
      <c r="G105" s="68"/>
    </row>
    <row r="106" spans="1:7" x14ac:dyDescent="0.25">
      <c r="A106" s="51" t="s">
        <v>1733</v>
      </c>
      <c r="B106" s="68" t="s">
        <v>319</v>
      </c>
      <c r="C106" s="184" t="s">
        <v>3121</v>
      </c>
      <c r="D106" s="184" t="s">
        <v>3121</v>
      </c>
      <c r="E106" s="127"/>
      <c r="F106" s="184" t="s">
        <v>3121</v>
      </c>
      <c r="G106" s="68"/>
    </row>
    <row r="107" spans="1:7" x14ac:dyDescent="0.25">
      <c r="A107" s="51" t="s">
        <v>1734</v>
      </c>
      <c r="B107" s="68" t="s">
        <v>321</v>
      </c>
      <c r="C107" s="184" t="s">
        <v>3121</v>
      </c>
      <c r="D107" s="184" t="s">
        <v>3121</v>
      </c>
      <c r="E107" s="127"/>
      <c r="F107" s="184" t="s">
        <v>3121</v>
      </c>
      <c r="G107" s="68"/>
    </row>
    <row r="108" spans="1:7" x14ac:dyDescent="0.25">
      <c r="A108" s="51" t="s">
        <v>1735</v>
      </c>
      <c r="B108" s="68" t="s">
        <v>134</v>
      </c>
      <c r="C108" s="184" t="s">
        <v>3121</v>
      </c>
      <c r="D108" s="184" t="s">
        <v>3121</v>
      </c>
      <c r="E108" s="127"/>
      <c r="F108" s="184" t="s">
        <v>3121</v>
      </c>
      <c r="G108" s="68"/>
    </row>
    <row r="109" spans="1:7" x14ac:dyDescent="0.25">
      <c r="A109" s="51" t="s">
        <v>2007</v>
      </c>
      <c r="B109" s="181" t="s">
        <v>3122</v>
      </c>
      <c r="C109" s="184" t="s">
        <v>3121</v>
      </c>
      <c r="D109" s="184" t="s">
        <v>3121</v>
      </c>
      <c r="E109" s="127"/>
      <c r="F109" s="184" t="s">
        <v>3121</v>
      </c>
      <c r="G109" s="68"/>
    </row>
    <row r="110" spans="1:7" x14ac:dyDescent="0.25">
      <c r="A110" s="51" t="s">
        <v>2008</v>
      </c>
      <c r="B110" s="181" t="s">
        <v>3123</v>
      </c>
      <c r="C110" s="184" t="s">
        <v>3121</v>
      </c>
      <c r="D110" s="184" t="s">
        <v>3121</v>
      </c>
      <c r="E110" s="127"/>
      <c r="F110" s="184" t="s">
        <v>3121</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3124</v>
      </c>
      <c r="C120" s="184">
        <v>0.05</v>
      </c>
      <c r="D120" s="184">
        <v>0.13800000000000001</v>
      </c>
      <c r="E120" s="127"/>
      <c r="F120" s="184">
        <v>7.8E-2</v>
      </c>
      <c r="G120" s="68"/>
    </row>
    <row r="121" spans="1:7" x14ac:dyDescent="0.25">
      <c r="A121" s="51" t="s">
        <v>1737</v>
      </c>
      <c r="B121" s="179" t="s">
        <v>3125</v>
      </c>
      <c r="C121" s="184">
        <v>0.106</v>
      </c>
      <c r="D121" s="184">
        <v>0.14099999999999999</v>
      </c>
      <c r="E121" s="127"/>
      <c r="F121" s="184">
        <v>0.11700000000000001</v>
      </c>
      <c r="G121" s="68"/>
    </row>
    <row r="122" spans="1:7" x14ac:dyDescent="0.25">
      <c r="A122" s="51" t="s">
        <v>1738</v>
      </c>
      <c r="B122" s="179" t="s">
        <v>3126</v>
      </c>
      <c r="C122" s="184">
        <v>0.245</v>
      </c>
      <c r="D122" s="184">
        <v>0.13100000000000001</v>
      </c>
      <c r="E122" s="127"/>
      <c r="F122" s="184">
        <v>0.20899999999999999</v>
      </c>
      <c r="G122" s="68"/>
    </row>
    <row r="123" spans="1:7" x14ac:dyDescent="0.25">
      <c r="A123" s="51" t="s">
        <v>1739</v>
      </c>
      <c r="B123" s="179" t="s">
        <v>3127</v>
      </c>
      <c r="C123" s="184">
        <v>0.38100000000000001</v>
      </c>
      <c r="D123" s="184">
        <v>0.36499999999999999</v>
      </c>
      <c r="E123" s="127"/>
      <c r="F123" s="184">
        <v>0.376</v>
      </c>
      <c r="G123" s="68"/>
    </row>
    <row r="124" spans="1:7" x14ac:dyDescent="0.25">
      <c r="A124" s="51" t="s">
        <v>1740</v>
      </c>
      <c r="B124" s="179" t="s">
        <v>3128</v>
      </c>
      <c r="C124" s="184">
        <v>0.219</v>
      </c>
      <c r="D124" s="184">
        <v>0.22500000000000001</v>
      </c>
      <c r="E124" s="127"/>
      <c r="F124" s="184">
        <v>0.221</v>
      </c>
      <c r="G124" s="68"/>
    </row>
    <row r="125" spans="1:7" x14ac:dyDescent="0.25">
      <c r="A125" s="51" t="s">
        <v>1741</v>
      </c>
      <c r="B125" s="179" t="s">
        <v>569</v>
      </c>
      <c r="C125" s="184" t="s">
        <v>3121</v>
      </c>
      <c r="D125" s="184" t="s">
        <v>3121</v>
      </c>
      <c r="E125" s="127"/>
      <c r="F125" s="184" t="s">
        <v>3121</v>
      </c>
      <c r="G125" s="68"/>
    </row>
    <row r="126" spans="1:7" x14ac:dyDescent="0.25">
      <c r="A126" s="51" t="s">
        <v>1742</v>
      </c>
      <c r="B126" s="179" t="s">
        <v>569</v>
      </c>
      <c r="C126" s="184" t="s">
        <v>3121</v>
      </c>
      <c r="D126" s="184" t="s">
        <v>3121</v>
      </c>
      <c r="E126" s="127"/>
      <c r="F126" s="184" t="s">
        <v>3121</v>
      </c>
      <c r="G126" s="68"/>
    </row>
    <row r="127" spans="1:7" x14ac:dyDescent="0.25">
      <c r="A127" s="51" t="s">
        <v>1743</v>
      </c>
      <c r="B127" s="179" t="s">
        <v>569</v>
      </c>
      <c r="C127" s="184" t="s">
        <v>3121</v>
      </c>
      <c r="D127" s="184" t="s">
        <v>3121</v>
      </c>
      <c r="E127" s="127"/>
      <c r="F127" s="184" t="s">
        <v>3121</v>
      </c>
      <c r="G127" s="68"/>
    </row>
    <row r="128" spans="1:7" x14ac:dyDescent="0.25">
      <c r="A128" s="51" t="s">
        <v>1744</v>
      </c>
      <c r="B128" s="179" t="s">
        <v>569</v>
      </c>
      <c r="C128" s="184" t="s">
        <v>3121</v>
      </c>
      <c r="D128" s="184" t="s">
        <v>3121</v>
      </c>
      <c r="E128" s="127"/>
      <c r="F128" s="184" t="s">
        <v>3121</v>
      </c>
      <c r="G128" s="68"/>
    </row>
    <row r="129" spans="1:7" x14ac:dyDescent="0.25">
      <c r="A129" s="51" t="s">
        <v>1745</v>
      </c>
      <c r="B129" s="179" t="s">
        <v>569</v>
      </c>
      <c r="C129" s="184" t="s">
        <v>3121</v>
      </c>
      <c r="D129" s="184" t="s">
        <v>3121</v>
      </c>
      <c r="E129" s="127"/>
      <c r="F129" s="184" t="s">
        <v>3121</v>
      </c>
      <c r="G129" s="68"/>
    </row>
    <row r="130" spans="1:7" x14ac:dyDescent="0.25">
      <c r="A130" s="51" t="s">
        <v>1746</v>
      </c>
      <c r="B130" s="179" t="s">
        <v>569</v>
      </c>
      <c r="C130" s="184" t="s">
        <v>3121</v>
      </c>
      <c r="D130" s="184" t="s">
        <v>3121</v>
      </c>
      <c r="E130" s="127"/>
      <c r="F130" s="184" t="s">
        <v>3121</v>
      </c>
      <c r="G130" s="68"/>
    </row>
    <row r="131" spans="1:7" x14ac:dyDescent="0.25">
      <c r="A131" s="51" t="s">
        <v>1747</v>
      </c>
      <c r="B131" s="179" t="s">
        <v>569</v>
      </c>
      <c r="C131" s="184" t="s">
        <v>3121</v>
      </c>
      <c r="D131" s="184" t="s">
        <v>3121</v>
      </c>
      <c r="E131" s="127"/>
      <c r="F131" s="184" t="s">
        <v>3121</v>
      </c>
      <c r="G131" s="68"/>
    </row>
    <row r="132" spans="1:7" x14ac:dyDescent="0.25">
      <c r="A132" s="51" t="s">
        <v>1748</v>
      </c>
      <c r="B132" s="179" t="s">
        <v>569</v>
      </c>
      <c r="C132" s="184" t="s">
        <v>3121</v>
      </c>
      <c r="D132" s="184" t="s">
        <v>3121</v>
      </c>
      <c r="E132" s="127"/>
      <c r="F132" s="184" t="s">
        <v>3121</v>
      </c>
      <c r="G132" s="68"/>
    </row>
    <row r="133" spans="1:7" x14ac:dyDescent="0.25">
      <c r="A133" s="51" t="s">
        <v>1749</v>
      </c>
      <c r="B133" s="179" t="s">
        <v>569</v>
      </c>
      <c r="C133" s="184" t="s">
        <v>3121</v>
      </c>
      <c r="D133" s="184" t="s">
        <v>3121</v>
      </c>
      <c r="E133" s="127"/>
      <c r="F133" s="184" t="s">
        <v>3121</v>
      </c>
      <c r="G133" s="68"/>
    </row>
    <row r="134" spans="1:7" x14ac:dyDescent="0.25">
      <c r="A134" s="51" t="s">
        <v>1750</v>
      </c>
      <c r="B134" s="179" t="s">
        <v>569</v>
      </c>
      <c r="C134" s="184" t="s">
        <v>3121</v>
      </c>
      <c r="D134" s="184" t="s">
        <v>3121</v>
      </c>
      <c r="E134" s="127"/>
      <c r="F134" s="184" t="s">
        <v>3121</v>
      </c>
      <c r="G134" s="68"/>
    </row>
    <row r="135" spans="1:7" x14ac:dyDescent="0.25">
      <c r="A135" s="51" t="s">
        <v>1751</v>
      </c>
      <c r="B135" s="179" t="s">
        <v>569</v>
      </c>
      <c r="C135" s="184" t="s">
        <v>3121</v>
      </c>
      <c r="D135" s="184" t="s">
        <v>3121</v>
      </c>
      <c r="E135" s="127"/>
      <c r="F135" s="184" t="s">
        <v>3121</v>
      </c>
      <c r="G135" s="68"/>
    </row>
    <row r="136" spans="1:7" x14ac:dyDescent="0.25">
      <c r="A136" s="51" t="s">
        <v>1752</v>
      </c>
      <c r="B136" s="179" t="s">
        <v>569</v>
      </c>
      <c r="C136" s="184" t="s">
        <v>3121</v>
      </c>
      <c r="D136" s="184" t="s">
        <v>3121</v>
      </c>
      <c r="E136" s="127"/>
      <c r="F136" s="184" t="s">
        <v>3121</v>
      </c>
      <c r="G136" s="68"/>
    </row>
    <row r="137" spans="1:7" x14ac:dyDescent="0.25">
      <c r="A137" s="51" t="s">
        <v>1753</v>
      </c>
      <c r="B137" s="179" t="s">
        <v>569</v>
      </c>
      <c r="C137" s="184" t="s">
        <v>3121</v>
      </c>
      <c r="D137" s="184" t="s">
        <v>3121</v>
      </c>
      <c r="E137" s="127"/>
      <c r="F137" s="184" t="s">
        <v>3121</v>
      </c>
      <c r="G137" s="68"/>
    </row>
    <row r="138" spans="1:7" x14ac:dyDescent="0.25">
      <c r="A138" s="51" t="s">
        <v>1754</v>
      </c>
      <c r="B138" s="179" t="s">
        <v>569</v>
      </c>
      <c r="C138" s="184" t="s">
        <v>3121</v>
      </c>
      <c r="D138" s="184" t="s">
        <v>3121</v>
      </c>
      <c r="E138" s="127"/>
      <c r="F138" s="184" t="s">
        <v>3121</v>
      </c>
      <c r="G138" s="68"/>
    </row>
    <row r="139" spans="1:7" x14ac:dyDescent="0.25">
      <c r="A139" s="51" t="s">
        <v>1755</v>
      </c>
      <c r="B139" s="179" t="s">
        <v>569</v>
      </c>
      <c r="C139" s="184" t="s">
        <v>3121</v>
      </c>
      <c r="D139" s="184" t="s">
        <v>3121</v>
      </c>
      <c r="E139" s="127"/>
      <c r="F139" s="184" t="s">
        <v>3121</v>
      </c>
      <c r="G139" s="68"/>
    </row>
    <row r="140" spans="1:7" x14ac:dyDescent="0.25">
      <c r="A140" s="51" t="s">
        <v>1756</v>
      </c>
      <c r="B140" s="179" t="s">
        <v>569</v>
      </c>
      <c r="C140" s="184" t="s">
        <v>3121</v>
      </c>
      <c r="D140" s="184" t="s">
        <v>3121</v>
      </c>
      <c r="E140" s="127"/>
      <c r="F140" s="184" t="s">
        <v>3121</v>
      </c>
      <c r="G140" s="68"/>
    </row>
    <row r="141" spans="1:7" x14ac:dyDescent="0.25">
      <c r="A141" s="51" t="s">
        <v>1757</v>
      </c>
      <c r="B141" s="179" t="s">
        <v>569</v>
      </c>
      <c r="C141" s="184" t="s">
        <v>3121</v>
      </c>
      <c r="D141" s="184" t="s">
        <v>3121</v>
      </c>
      <c r="E141" s="127"/>
      <c r="F141" s="184" t="s">
        <v>3121</v>
      </c>
      <c r="G141" s="68"/>
    </row>
    <row r="142" spans="1:7" x14ac:dyDescent="0.25">
      <c r="A142" s="51" t="s">
        <v>1758</v>
      </c>
      <c r="B142" s="179" t="s">
        <v>569</v>
      </c>
      <c r="C142" s="184" t="s">
        <v>3121</v>
      </c>
      <c r="D142" s="184" t="s">
        <v>3121</v>
      </c>
      <c r="E142" s="127"/>
      <c r="F142" s="184" t="s">
        <v>3121</v>
      </c>
      <c r="G142" s="68"/>
    </row>
    <row r="143" spans="1:7" x14ac:dyDescent="0.25">
      <c r="A143" s="51" t="s">
        <v>1759</v>
      </c>
      <c r="B143" s="179" t="s">
        <v>569</v>
      </c>
      <c r="C143" s="184" t="s">
        <v>3121</v>
      </c>
      <c r="D143" s="184" t="s">
        <v>3121</v>
      </c>
      <c r="E143" s="127"/>
      <c r="F143" s="184" t="s">
        <v>3121</v>
      </c>
      <c r="G143" s="68"/>
    </row>
    <row r="144" spans="1:7" x14ac:dyDescent="0.25">
      <c r="A144" s="51" t="s">
        <v>1760</v>
      </c>
      <c r="B144" s="179" t="s">
        <v>569</v>
      </c>
      <c r="C144" s="184" t="s">
        <v>3121</v>
      </c>
      <c r="D144" s="184" t="s">
        <v>3121</v>
      </c>
      <c r="E144" s="127"/>
      <c r="F144" s="184" t="s">
        <v>3121</v>
      </c>
      <c r="G144" s="68"/>
    </row>
    <row r="145" spans="1:7" x14ac:dyDescent="0.25">
      <c r="A145" s="51" t="s">
        <v>1761</v>
      </c>
      <c r="B145" s="179" t="s">
        <v>569</v>
      </c>
      <c r="C145" s="184" t="s">
        <v>3121</v>
      </c>
      <c r="D145" s="184" t="s">
        <v>3121</v>
      </c>
      <c r="E145" s="127"/>
      <c r="F145" s="184" t="s">
        <v>3121</v>
      </c>
      <c r="G145" s="68"/>
    </row>
    <row r="146" spans="1:7" x14ac:dyDescent="0.25">
      <c r="A146" s="51" t="s">
        <v>1762</v>
      </c>
      <c r="B146" s="179" t="s">
        <v>569</v>
      </c>
      <c r="C146" s="184" t="s">
        <v>3121</v>
      </c>
      <c r="D146" s="184" t="s">
        <v>3121</v>
      </c>
      <c r="E146" s="127"/>
      <c r="F146" s="184" t="s">
        <v>3121</v>
      </c>
      <c r="G146" s="68"/>
    </row>
    <row r="147" spans="1:7" x14ac:dyDescent="0.25">
      <c r="A147" s="51" t="s">
        <v>1763</v>
      </c>
      <c r="B147" s="179" t="s">
        <v>569</v>
      </c>
      <c r="C147" s="184" t="s">
        <v>3121</v>
      </c>
      <c r="D147" s="184" t="s">
        <v>3121</v>
      </c>
      <c r="E147" s="127"/>
      <c r="F147" s="184" t="s">
        <v>3121</v>
      </c>
      <c r="G147" s="68"/>
    </row>
    <row r="148" spans="1:7" x14ac:dyDescent="0.25">
      <c r="A148" s="51" t="s">
        <v>1764</v>
      </c>
      <c r="B148" s="179" t="s">
        <v>569</v>
      </c>
      <c r="C148" s="184" t="s">
        <v>3121</v>
      </c>
      <c r="D148" s="184" t="s">
        <v>3121</v>
      </c>
      <c r="E148" s="127"/>
      <c r="F148" s="184" t="s">
        <v>3121</v>
      </c>
      <c r="G148" s="68"/>
    </row>
    <row r="149" spans="1:7" x14ac:dyDescent="0.25">
      <c r="A149" s="51" t="s">
        <v>1765</v>
      </c>
      <c r="B149" s="179" t="s">
        <v>569</v>
      </c>
      <c r="C149" s="184" t="s">
        <v>3121</v>
      </c>
      <c r="D149" s="184" t="s">
        <v>3121</v>
      </c>
      <c r="E149" s="127"/>
      <c r="F149" s="184" t="s">
        <v>3121</v>
      </c>
      <c r="G149" s="68"/>
    </row>
    <row r="150" spans="1:7" x14ac:dyDescent="0.25">
      <c r="A150" s="51" t="s">
        <v>1766</v>
      </c>
      <c r="B150" s="179" t="s">
        <v>569</v>
      </c>
      <c r="C150" s="184" t="s">
        <v>3121</v>
      </c>
      <c r="D150" s="184" t="s">
        <v>3121</v>
      </c>
      <c r="E150" s="127"/>
      <c r="F150" s="184" t="s">
        <v>3121</v>
      </c>
      <c r="G150" s="68"/>
    </row>
    <row r="151" spans="1:7" x14ac:dyDescent="0.25">
      <c r="A151" s="51" t="s">
        <v>1767</v>
      </c>
      <c r="B151" s="179" t="s">
        <v>569</v>
      </c>
      <c r="C151" s="184" t="s">
        <v>3121</v>
      </c>
      <c r="D151" s="184" t="s">
        <v>3121</v>
      </c>
      <c r="E151" s="127"/>
      <c r="F151" s="184" t="s">
        <v>3121</v>
      </c>
      <c r="G151" s="68"/>
    </row>
    <row r="152" spans="1:7" x14ac:dyDescent="0.25">
      <c r="A152" s="51" t="s">
        <v>1768</v>
      </c>
      <c r="B152" s="179" t="s">
        <v>569</v>
      </c>
      <c r="C152" s="184" t="s">
        <v>3121</v>
      </c>
      <c r="D152" s="184" t="s">
        <v>3121</v>
      </c>
      <c r="E152" s="127"/>
      <c r="F152" s="184" t="s">
        <v>3121</v>
      </c>
      <c r="G152" s="68"/>
    </row>
    <row r="153" spans="1:7" x14ac:dyDescent="0.25">
      <c r="A153" s="51" t="s">
        <v>1769</v>
      </c>
      <c r="B153" s="179" t="s">
        <v>569</v>
      </c>
      <c r="C153" s="184" t="s">
        <v>3121</v>
      </c>
      <c r="D153" s="184" t="s">
        <v>3121</v>
      </c>
      <c r="E153" s="127"/>
      <c r="F153" s="184" t="s">
        <v>3121</v>
      </c>
      <c r="G153" s="68"/>
    </row>
    <row r="154" spans="1:7" x14ac:dyDescent="0.25">
      <c r="A154" s="51" t="s">
        <v>1770</v>
      </c>
      <c r="B154" s="179" t="s">
        <v>569</v>
      </c>
      <c r="C154" s="184" t="s">
        <v>3121</v>
      </c>
      <c r="D154" s="184" t="s">
        <v>3121</v>
      </c>
      <c r="E154" s="127"/>
      <c r="F154" s="184" t="s">
        <v>3121</v>
      </c>
      <c r="G154" s="68"/>
    </row>
    <row r="155" spans="1:7" x14ac:dyDescent="0.25">
      <c r="A155" s="51" t="s">
        <v>1771</v>
      </c>
      <c r="B155" s="179" t="s">
        <v>569</v>
      </c>
      <c r="C155" s="184" t="s">
        <v>3121</v>
      </c>
      <c r="D155" s="184" t="s">
        <v>3121</v>
      </c>
      <c r="E155" s="127"/>
      <c r="F155" s="184" t="s">
        <v>3121</v>
      </c>
      <c r="G155" s="68"/>
    </row>
    <row r="156" spans="1:7" x14ac:dyDescent="0.25">
      <c r="A156" s="51" t="s">
        <v>1772</v>
      </c>
      <c r="B156" s="179" t="s">
        <v>569</v>
      </c>
      <c r="C156" s="184" t="s">
        <v>3121</v>
      </c>
      <c r="D156" s="184" t="s">
        <v>3121</v>
      </c>
      <c r="E156" s="127"/>
      <c r="F156" s="184" t="s">
        <v>3121</v>
      </c>
      <c r="G156" s="68"/>
    </row>
    <row r="157" spans="1:7" x14ac:dyDescent="0.25">
      <c r="A157" s="51" t="s">
        <v>1773</v>
      </c>
      <c r="B157" s="179" t="s">
        <v>569</v>
      </c>
      <c r="C157" s="184" t="s">
        <v>3121</v>
      </c>
      <c r="D157" s="184" t="s">
        <v>3121</v>
      </c>
      <c r="E157" s="127"/>
      <c r="F157" s="184" t="s">
        <v>3121</v>
      </c>
      <c r="G157" s="68"/>
    </row>
    <row r="158" spans="1:7" x14ac:dyDescent="0.25">
      <c r="A158" s="51" t="s">
        <v>1774</v>
      </c>
      <c r="B158" s="179" t="s">
        <v>569</v>
      </c>
      <c r="C158" s="184" t="s">
        <v>3121</v>
      </c>
      <c r="D158" s="184" t="s">
        <v>3121</v>
      </c>
      <c r="E158" s="127"/>
      <c r="F158" s="184" t="s">
        <v>3121</v>
      </c>
      <c r="G158" s="68"/>
    </row>
    <row r="159" spans="1:7" x14ac:dyDescent="0.25">
      <c r="A159" s="51" t="s">
        <v>1775</v>
      </c>
      <c r="B159" s="179" t="s">
        <v>569</v>
      </c>
      <c r="C159" s="184" t="s">
        <v>3121</v>
      </c>
      <c r="D159" s="184" t="s">
        <v>3121</v>
      </c>
      <c r="E159" s="127"/>
      <c r="F159" s="184" t="s">
        <v>3121</v>
      </c>
      <c r="G159" s="68"/>
    </row>
    <row r="160" spans="1:7" x14ac:dyDescent="0.25">
      <c r="A160" s="51" t="s">
        <v>1776</v>
      </c>
      <c r="B160" s="179" t="s">
        <v>569</v>
      </c>
      <c r="C160" s="184" t="s">
        <v>3121</v>
      </c>
      <c r="D160" s="184" t="s">
        <v>3121</v>
      </c>
      <c r="E160" s="127"/>
      <c r="F160" s="184" t="s">
        <v>3121</v>
      </c>
      <c r="G160" s="68"/>
    </row>
    <row r="161" spans="1:7" x14ac:dyDescent="0.25">
      <c r="A161" s="51" t="s">
        <v>1777</v>
      </c>
      <c r="B161" s="179" t="s">
        <v>569</v>
      </c>
      <c r="C161" s="184" t="s">
        <v>3121</v>
      </c>
      <c r="D161" s="184" t="s">
        <v>3121</v>
      </c>
      <c r="E161" s="127"/>
      <c r="F161" s="184" t="s">
        <v>3121</v>
      </c>
      <c r="G161" s="68"/>
    </row>
    <row r="162" spans="1:7" x14ac:dyDescent="0.25">
      <c r="A162" s="51" t="s">
        <v>1778</v>
      </c>
      <c r="B162" s="179" t="s">
        <v>569</v>
      </c>
      <c r="C162" s="184" t="s">
        <v>3121</v>
      </c>
      <c r="D162" s="184" t="s">
        <v>3121</v>
      </c>
      <c r="E162" s="127"/>
      <c r="F162" s="184" t="s">
        <v>3121</v>
      </c>
      <c r="G162" s="68"/>
    </row>
    <row r="163" spans="1:7" x14ac:dyDescent="0.25">
      <c r="A163" s="51" t="s">
        <v>1779</v>
      </c>
      <c r="B163" s="179" t="s">
        <v>569</v>
      </c>
      <c r="C163" s="184" t="s">
        <v>3121</v>
      </c>
      <c r="D163" s="184" t="s">
        <v>3121</v>
      </c>
      <c r="E163" s="127"/>
      <c r="F163" s="184" t="s">
        <v>3121</v>
      </c>
      <c r="G163" s="68"/>
    </row>
    <row r="164" spans="1:7" x14ac:dyDescent="0.25">
      <c r="A164" s="51" t="s">
        <v>1780</v>
      </c>
      <c r="B164" s="179" t="s">
        <v>569</v>
      </c>
      <c r="C164" s="184" t="s">
        <v>3121</v>
      </c>
      <c r="D164" s="184" t="s">
        <v>3121</v>
      </c>
      <c r="E164" s="127"/>
      <c r="F164" s="184" t="s">
        <v>3121</v>
      </c>
      <c r="G164" s="68"/>
    </row>
    <row r="165" spans="1:7" x14ac:dyDescent="0.25">
      <c r="A165" s="51" t="s">
        <v>1781</v>
      </c>
      <c r="B165" s="179" t="s">
        <v>569</v>
      </c>
      <c r="C165" s="184" t="s">
        <v>3121</v>
      </c>
      <c r="D165" s="184" t="s">
        <v>3121</v>
      </c>
      <c r="E165" s="127"/>
      <c r="F165" s="184" t="s">
        <v>3121</v>
      </c>
      <c r="G165" s="68"/>
    </row>
    <row r="166" spans="1:7" x14ac:dyDescent="0.25">
      <c r="A166" s="51" t="s">
        <v>1782</v>
      </c>
      <c r="B166" s="179" t="s">
        <v>569</v>
      </c>
      <c r="C166" s="184" t="s">
        <v>3121</v>
      </c>
      <c r="D166" s="184" t="s">
        <v>3121</v>
      </c>
      <c r="E166" s="127"/>
      <c r="F166" s="184" t="s">
        <v>3121</v>
      </c>
      <c r="G166" s="68"/>
    </row>
    <row r="167" spans="1:7" x14ac:dyDescent="0.25">
      <c r="A167" s="51" t="s">
        <v>1783</v>
      </c>
      <c r="B167" s="179" t="s">
        <v>569</v>
      </c>
      <c r="C167" s="184" t="s">
        <v>3121</v>
      </c>
      <c r="D167" s="184" t="s">
        <v>3121</v>
      </c>
      <c r="E167" s="127"/>
      <c r="F167" s="184" t="s">
        <v>3121</v>
      </c>
      <c r="G167" s="68"/>
    </row>
    <row r="168" spans="1:7" x14ac:dyDescent="0.25">
      <c r="A168" s="51" t="s">
        <v>1784</v>
      </c>
      <c r="B168" s="179" t="s">
        <v>569</v>
      </c>
      <c r="C168" s="184" t="s">
        <v>3121</v>
      </c>
      <c r="D168" s="184" t="s">
        <v>3121</v>
      </c>
      <c r="E168" s="127"/>
      <c r="F168" s="184" t="s">
        <v>3121</v>
      </c>
      <c r="G168" s="68"/>
    </row>
    <row r="169" spans="1:7" x14ac:dyDescent="0.25">
      <c r="A169" s="51" t="s">
        <v>1785</v>
      </c>
      <c r="B169" s="179" t="s">
        <v>569</v>
      </c>
      <c r="C169" s="184" t="s">
        <v>3121</v>
      </c>
      <c r="D169" s="184" t="s">
        <v>3121</v>
      </c>
      <c r="E169" s="127"/>
      <c r="F169" s="184" t="s">
        <v>3121</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0.51488</v>
      </c>
      <c r="D171" s="184">
        <v>0.58504999999999996</v>
      </c>
      <c r="E171" s="128"/>
      <c r="F171" s="184">
        <v>0.53691999999999995</v>
      </c>
      <c r="G171" s="68"/>
    </row>
    <row r="172" spans="1:7" x14ac:dyDescent="0.25">
      <c r="A172" s="51" t="s">
        <v>1787</v>
      </c>
      <c r="B172" s="51" t="s">
        <v>604</v>
      </c>
      <c r="C172" s="184">
        <v>0.48512</v>
      </c>
      <c r="D172" s="184">
        <v>0.41494999999999999</v>
      </c>
      <c r="E172" s="128"/>
      <c r="F172" s="184">
        <v>0.46307999999999999</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v>0.40151999999999999</v>
      </c>
      <c r="D181" s="184">
        <v>7.3999999999999996E-2</v>
      </c>
      <c r="E181" s="128"/>
      <c r="F181" s="184">
        <v>0.29868</v>
      </c>
      <c r="G181" s="68"/>
    </row>
    <row r="182" spans="1:7" x14ac:dyDescent="0.25">
      <c r="A182" s="51" t="s">
        <v>1796</v>
      </c>
      <c r="B182" s="51" t="s">
        <v>616</v>
      </c>
      <c r="C182" s="184">
        <v>0.59848000000000001</v>
      </c>
      <c r="D182" s="184">
        <v>0.92600000000000005</v>
      </c>
      <c r="E182" s="128"/>
      <c r="F182" s="184">
        <v>0.70132000000000005</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v>0.11569</v>
      </c>
      <c r="D191" s="184">
        <v>0.11824</v>
      </c>
      <c r="E191" s="128"/>
      <c r="F191" s="184">
        <v>0.11649</v>
      </c>
      <c r="G191" s="68"/>
    </row>
    <row r="192" spans="1:7" x14ac:dyDescent="0.25">
      <c r="A192" s="51" t="s">
        <v>1805</v>
      </c>
      <c r="B192" s="47" t="s">
        <v>3043</v>
      </c>
      <c r="C192" s="184">
        <v>0.11934</v>
      </c>
      <c r="D192" s="184">
        <v>0.1111</v>
      </c>
      <c r="E192" s="128"/>
      <c r="F192" s="184">
        <v>0.11675000000000001</v>
      </c>
      <c r="G192" s="68"/>
    </row>
    <row r="193" spans="1:7" x14ac:dyDescent="0.25">
      <c r="A193" s="51" t="s">
        <v>1806</v>
      </c>
      <c r="B193" s="47" t="s">
        <v>3044</v>
      </c>
      <c r="C193" s="184">
        <v>0.15834999999999999</v>
      </c>
      <c r="D193" s="184">
        <v>7.3020000000000002E-2</v>
      </c>
      <c r="E193" s="127"/>
      <c r="F193" s="184">
        <v>0.13156000000000001</v>
      </c>
      <c r="G193" s="68"/>
    </row>
    <row r="194" spans="1:7" x14ac:dyDescent="0.25">
      <c r="A194" s="51" t="s">
        <v>1807</v>
      </c>
      <c r="B194" s="47" t="s">
        <v>3045</v>
      </c>
      <c r="C194" s="184">
        <v>0.21373</v>
      </c>
      <c r="D194" s="184">
        <v>0.23436000000000001</v>
      </c>
      <c r="E194" s="127"/>
      <c r="F194" s="184">
        <v>0.22020999999999999</v>
      </c>
      <c r="G194" s="68"/>
    </row>
    <row r="195" spans="1:7" x14ac:dyDescent="0.25">
      <c r="A195" s="51" t="s">
        <v>1808</v>
      </c>
      <c r="B195" s="47" t="s">
        <v>3046</v>
      </c>
      <c r="C195" s="184">
        <v>0.39288000000000001</v>
      </c>
      <c r="D195" s="184">
        <v>0.46328000000000003</v>
      </c>
      <c r="E195" s="127"/>
      <c r="F195" s="184">
        <v>0.41499000000000003</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8.4000000000000003E-4</v>
      </c>
      <c r="D201" s="184">
        <v>0</v>
      </c>
      <c r="E201" s="128"/>
      <c r="F201" s="184">
        <v>5.6999999999999998E-4</v>
      </c>
      <c r="G201" s="68"/>
    </row>
    <row r="202" spans="1:7" x14ac:dyDescent="0.25">
      <c r="A202" s="51" t="s">
        <v>2297</v>
      </c>
      <c r="B202" s="198" t="s">
        <v>3067</v>
      </c>
      <c r="C202" s="184">
        <v>8.4000000000000003E-4</v>
      </c>
      <c r="D202" s="184">
        <v>0</v>
      </c>
      <c r="E202" s="128"/>
      <c r="F202" s="184">
        <v>5.6999999999999998E-4</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3031</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5.4341799999999996</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3135</v>
      </c>
      <c r="C214" s="167">
        <v>830.03598</v>
      </c>
      <c r="D214" s="185">
        <v>757</v>
      </c>
      <c r="E214" s="65"/>
      <c r="F214" s="139">
        <f>IF($C$238=0,"",IF(C214="[for completion]","",IF(C214="","",C214/$C$238)))</f>
        <v>9.1013376253673423E-2</v>
      </c>
      <c r="G214" s="139">
        <f>IF($D$238=0,"",IF(D214="[for completion]","",IF(D214="","",D214/$D$238)))</f>
        <v>0.4224330357142857</v>
      </c>
    </row>
    <row r="215" spans="1:7" x14ac:dyDescent="0.25">
      <c r="A215" s="51" t="s">
        <v>1812</v>
      </c>
      <c r="B215" s="179" t="s">
        <v>3136</v>
      </c>
      <c r="C215" s="167">
        <v>1538.9479899999999</v>
      </c>
      <c r="D215" s="185">
        <v>513</v>
      </c>
      <c r="E215" s="65"/>
      <c r="F215" s="139">
        <f t="shared" ref="F215:F237" si="1">IF($C$238=0,"",IF(C215="[for completion]","",IF(C215="","",C215/$C$238)))</f>
        <v>0.16874551925894157</v>
      </c>
      <c r="G215" s="139">
        <f t="shared" ref="G215:G237" si="2">IF($D$238=0,"",IF(D215="[for completion]","",IF(D215="","",D215/$D$238)))</f>
        <v>0.28627232142857145</v>
      </c>
    </row>
    <row r="216" spans="1:7" x14ac:dyDescent="0.25">
      <c r="A216" s="51" t="s">
        <v>1813</v>
      </c>
      <c r="B216" s="179" t="s">
        <v>3137</v>
      </c>
      <c r="C216" s="167">
        <v>4221.1030099999998</v>
      </c>
      <c r="D216" s="185">
        <v>449</v>
      </c>
      <c r="E216" s="65"/>
      <c r="F216" s="139">
        <f t="shared" si="1"/>
        <v>0.46284359438809319</v>
      </c>
      <c r="G216" s="139">
        <f t="shared" si="2"/>
        <v>0.2505580357142857</v>
      </c>
    </row>
    <row r="217" spans="1:7" x14ac:dyDescent="0.25">
      <c r="A217" s="51" t="s">
        <v>1814</v>
      </c>
      <c r="B217" s="179" t="s">
        <v>3138</v>
      </c>
      <c r="C217" s="167">
        <v>1816.7083399999999</v>
      </c>
      <c r="D217" s="185">
        <v>64</v>
      </c>
      <c r="E217" s="65"/>
      <c r="F217" s="139">
        <f t="shared" si="1"/>
        <v>0.19920191856214048</v>
      </c>
      <c r="G217" s="139">
        <f t="shared" si="2"/>
        <v>3.5714285714285712E-2</v>
      </c>
    </row>
    <row r="218" spans="1:7" x14ac:dyDescent="0.25">
      <c r="A218" s="51" t="s">
        <v>1815</v>
      </c>
      <c r="B218" s="179" t="s">
        <v>3139</v>
      </c>
      <c r="C218" s="167">
        <v>482.97305999999998</v>
      </c>
      <c r="D218" s="185">
        <v>7</v>
      </c>
      <c r="E218" s="65"/>
      <c r="F218" s="139">
        <f t="shared" si="1"/>
        <v>5.2957955907125848E-2</v>
      </c>
      <c r="G218" s="139">
        <f t="shared" si="2"/>
        <v>3.90625E-3</v>
      </c>
    </row>
    <row r="219" spans="1:7" x14ac:dyDescent="0.25">
      <c r="A219" s="51" t="s">
        <v>1816</v>
      </c>
      <c r="B219" s="179" t="s">
        <v>3140</v>
      </c>
      <c r="C219" s="167">
        <v>230.16557</v>
      </c>
      <c r="D219" s="185">
        <v>2</v>
      </c>
      <c r="E219" s="65"/>
      <c r="F219" s="139">
        <f t="shared" si="1"/>
        <v>2.5237635630025592E-2</v>
      </c>
      <c r="G219" s="139">
        <f t="shared" si="2"/>
        <v>1.1160714285714285E-3</v>
      </c>
    </row>
    <row r="220" spans="1:7" x14ac:dyDescent="0.25">
      <c r="A220" s="51" t="s">
        <v>1817</v>
      </c>
      <c r="B220" s="179" t="s">
        <v>3121</v>
      </c>
      <c r="C220" s="167" t="s">
        <v>3121</v>
      </c>
      <c r="D220" s="185" t="s">
        <v>3121</v>
      </c>
      <c r="E220" s="65"/>
      <c r="F220" s="139" t="e">
        <f t="shared" si="1"/>
        <v>#VALUE!</v>
      </c>
      <c r="G220" s="139" t="e">
        <f t="shared" si="2"/>
        <v>#VALUE!</v>
      </c>
    </row>
    <row r="221" spans="1:7" x14ac:dyDescent="0.25">
      <c r="A221" s="51" t="s">
        <v>1818</v>
      </c>
      <c r="B221" s="179" t="s">
        <v>3121</v>
      </c>
      <c r="C221" s="167" t="s">
        <v>3121</v>
      </c>
      <c r="D221" s="185" t="s">
        <v>3121</v>
      </c>
      <c r="E221" s="65"/>
      <c r="F221" s="139" t="e">
        <f t="shared" si="1"/>
        <v>#VALUE!</v>
      </c>
      <c r="G221" s="139" t="e">
        <f t="shared" si="2"/>
        <v>#VALUE!</v>
      </c>
    </row>
    <row r="222" spans="1:7" x14ac:dyDescent="0.25">
      <c r="A222" s="51" t="s">
        <v>1819</v>
      </c>
      <c r="B222" s="179" t="s">
        <v>3121</v>
      </c>
      <c r="C222" s="167" t="s">
        <v>3121</v>
      </c>
      <c r="D222" s="185" t="s">
        <v>3121</v>
      </c>
      <c r="E222" s="65"/>
      <c r="F222" s="139" t="e">
        <f t="shared" si="1"/>
        <v>#VALUE!</v>
      </c>
      <c r="G222" s="139" t="e">
        <f t="shared" si="2"/>
        <v>#VALUE!</v>
      </c>
    </row>
    <row r="223" spans="1:7" x14ac:dyDescent="0.25">
      <c r="A223" s="51" t="s">
        <v>1820</v>
      </c>
      <c r="B223" s="179" t="s">
        <v>3121</v>
      </c>
      <c r="C223" s="167" t="s">
        <v>3121</v>
      </c>
      <c r="D223" s="185" t="s">
        <v>3121</v>
      </c>
      <c r="E223" s="68"/>
      <c r="F223" s="139" t="e">
        <f t="shared" si="1"/>
        <v>#VALUE!</v>
      </c>
      <c r="G223" s="139" t="e">
        <f t="shared" si="2"/>
        <v>#VALUE!</v>
      </c>
    </row>
    <row r="224" spans="1:7" x14ac:dyDescent="0.25">
      <c r="A224" s="51" t="s">
        <v>1821</v>
      </c>
      <c r="B224" s="179" t="s">
        <v>3121</v>
      </c>
      <c r="C224" s="167" t="s">
        <v>3121</v>
      </c>
      <c r="D224" s="185" t="s">
        <v>3121</v>
      </c>
      <c r="E224" s="68"/>
      <c r="F224" s="139" t="e">
        <f t="shared" si="1"/>
        <v>#VALUE!</v>
      </c>
      <c r="G224" s="139" t="e">
        <f t="shared" si="2"/>
        <v>#VALUE!</v>
      </c>
    </row>
    <row r="225" spans="1:7" x14ac:dyDescent="0.25">
      <c r="A225" s="51" t="s">
        <v>1822</v>
      </c>
      <c r="B225" s="179" t="s">
        <v>3121</v>
      </c>
      <c r="C225" s="167" t="s">
        <v>3121</v>
      </c>
      <c r="D225" s="185" t="s">
        <v>3121</v>
      </c>
      <c r="E225" s="68"/>
      <c r="F225" s="139" t="e">
        <f t="shared" si="1"/>
        <v>#VALUE!</v>
      </c>
      <c r="G225" s="139" t="e">
        <f t="shared" si="2"/>
        <v>#VALUE!</v>
      </c>
    </row>
    <row r="226" spans="1:7" x14ac:dyDescent="0.25">
      <c r="A226" s="51" t="s">
        <v>1823</v>
      </c>
      <c r="B226" s="179" t="s">
        <v>3121</v>
      </c>
      <c r="C226" s="167" t="s">
        <v>3121</v>
      </c>
      <c r="D226" s="185" t="s">
        <v>3121</v>
      </c>
      <c r="E226" s="68"/>
      <c r="F226" s="139" t="e">
        <f t="shared" si="1"/>
        <v>#VALUE!</v>
      </c>
      <c r="G226" s="139" t="e">
        <f t="shared" si="2"/>
        <v>#VALUE!</v>
      </c>
    </row>
    <row r="227" spans="1:7" x14ac:dyDescent="0.25">
      <c r="A227" s="51" t="s">
        <v>1824</v>
      </c>
      <c r="B227" s="179" t="s">
        <v>3121</v>
      </c>
      <c r="C227" s="167" t="s">
        <v>3121</v>
      </c>
      <c r="D227" s="185" t="s">
        <v>3121</v>
      </c>
      <c r="E227" s="68"/>
      <c r="F227" s="139" t="e">
        <f t="shared" si="1"/>
        <v>#VALUE!</v>
      </c>
      <c r="G227" s="139" t="e">
        <f t="shared" si="2"/>
        <v>#VALUE!</v>
      </c>
    </row>
    <row r="228" spans="1:7" x14ac:dyDescent="0.25">
      <c r="A228" s="51" t="s">
        <v>1825</v>
      </c>
      <c r="B228" s="179" t="s">
        <v>3121</v>
      </c>
      <c r="C228" s="167" t="s">
        <v>3121</v>
      </c>
      <c r="D228" s="185" t="s">
        <v>3121</v>
      </c>
      <c r="E228" s="68"/>
      <c r="F228" s="139" t="e">
        <f t="shared" si="1"/>
        <v>#VALUE!</v>
      </c>
      <c r="G228" s="139" t="e">
        <f t="shared" si="2"/>
        <v>#VALUE!</v>
      </c>
    </row>
    <row r="229" spans="1:7" x14ac:dyDescent="0.25">
      <c r="A229" s="51" t="s">
        <v>1826</v>
      </c>
      <c r="B229" s="179" t="s">
        <v>3121</v>
      </c>
      <c r="C229" s="167" t="s">
        <v>3121</v>
      </c>
      <c r="D229" s="185" t="s">
        <v>3121</v>
      </c>
      <c r="E229" s="51"/>
      <c r="F229" s="139" t="e">
        <f t="shared" si="1"/>
        <v>#VALUE!</v>
      </c>
      <c r="G229" s="139" t="e">
        <f t="shared" si="2"/>
        <v>#VALUE!</v>
      </c>
    </row>
    <row r="230" spans="1:7" x14ac:dyDescent="0.25">
      <c r="A230" s="51" t="s">
        <v>1827</v>
      </c>
      <c r="B230" s="179" t="s">
        <v>3121</v>
      </c>
      <c r="C230" s="167" t="s">
        <v>3121</v>
      </c>
      <c r="D230" s="185" t="s">
        <v>3121</v>
      </c>
      <c r="E230" s="121"/>
      <c r="F230" s="139" t="e">
        <f t="shared" si="1"/>
        <v>#VALUE!</v>
      </c>
      <c r="G230" s="139" t="e">
        <f t="shared" si="2"/>
        <v>#VALUE!</v>
      </c>
    </row>
    <row r="231" spans="1:7" x14ac:dyDescent="0.25">
      <c r="A231" s="51" t="s">
        <v>1828</v>
      </c>
      <c r="B231" s="179" t="s">
        <v>3121</v>
      </c>
      <c r="C231" s="167" t="s">
        <v>3121</v>
      </c>
      <c r="D231" s="185" t="s">
        <v>3121</v>
      </c>
      <c r="E231" s="121"/>
      <c r="F231" s="139" t="e">
        <f t="shared" si="1"/>
        <v>#VALUE!</v>
      </c>
      <c r="G231" s="139" t="e">
        <f t="shared" si="2"/>
        <v>#VALUE!</v>
      </c>
    </row>
    <row r="232" spans="1:7" x14ac:dyDescent="0.25">
      <c r="A232" s="51" t="s">
        <v>1829</v>
      </c>
      <c r="B232" s="179" t="s">
        <v>3121</v>
      </c>
      <c r="C232" s="167" t="s">
        <v>3121</v>
      </c>
      <c r="D232" s="185" t="s">
        <v>3121</v>
      </c>
      <c r="E232" s="121"/>
      <c r="F232" s="139" t="e">
        <f t="shared" si="1"/>
        <v>#VALUE!</v>
      </c>
      <c r="G232" s="139" t="e">
        <f t="shared" si="2"/>
        <v>#VALUE!</v>
      </c>
    </row>
    <row r="233" spans="1:7" x14ac:dyDescent="0.25">
      <c r="A233" s="51" t="s">
        <v>1830</v>
      </c>
      <c r="B233" s="179" t="s">
        <v>3121</v>
      </c>
      <c r="C233" s="167" t="s">
        <v>3121</v>
      </c>
      <c r="D233" s="185" t="s">
        <v>3121</v>
      </c>
      <c r="E233" s="121"/>
      <c r="F233" s="139" t="e">
        <f t="shared" si="1"/>
        <v>#VALUE!</v>
      </c>
      <c r="G233" s="139" t="e">
        <f t="shared" si="2"/>
        <v>#VALUE!</v>
      </c>
    </row>
    <row r="234" spans="1:7" x14ac:dyDescent="0.25">
      <c r="A234" s="51" t="s">
        <v>1831</v>
      </c>
      <c r="B234" s="179" t="s">
        <v>3121</v>
      </c>
      <c r="C234" s="167" t="s">
        <v>3121</v>
      </c>
      <c r="D234" s="185" t="s">
        <v>3121</v>
      </c>
      <c r="E234" s="121"/>
      <c r="F234" s="139" t="e">
        <f t="shared" si="1"/>
        <v>#VALUE!</v>
      </c>
      <c r="G234" s="139" t="e">
        <f t="shared" si="2"/>
        <v>#VALUE!</v>
      </c>
    </row>
    <row r="235" spans="1:7" x14ac:dyDescent="0.25">
      <c r="A235" s="51" t="s">
        <v>1832</v>
      </c>
      <c r="B235" s="179" t="s">
        <v>3121</v>
      </c>
      <c r="C235" s="167" t="s">
        <v>3121</v>
      </c>
      <c r="D235" s="185" t="s">
        <v>3121</v>
      </c>
      <c r="E235" s="121"/>
      <c r="F235" s="139" t="e">
        <f t="shared" si="1"/>
        <v>#VALUE!</v>
      </c>
      <c r="G235" s="139" t="e">
        <f t="shared" si="2"/>
        <v>#VALUE!</v>
      </c>
    </row>
    <row r="236" spans="1:7" x14ac:dyDescent="0.25">
      <c r="A236" s="51" t="s">
        <v>1833</v>
      </c>
      <c r="B236" s="179" t="s">
        <v>3121</v>
      </c>
      <c r="C236" s="167" t="s">
        <v>3121</v>
      </c>
      <c r="D236" s="185" t="s">
        <v>3121</v>
      </c>
      <c r="E236" s="121"/>
      <c r="F236" s="139" t="e">
        <f t="shared" si="1"/>
        <v>#VALUE!</v>
      </c>
      <c r="G236" s="139" t="e">
        <f t="shared" si="2"/>
        <v>#VALUE!</v>
      </c>
    </row>
    <row r="237" spans="1:7" x14ac:dyDescent="0.25">
      <c r="A237" s="51" t="s">
        <v>1834</v>
      </c>
      <c r="B237" s="179" t="s">
        <v>3121</v>
      </c>
      <c r="C237" s="167" t="s">
        <v>3121</v>
      </c>
      <c r="D237" s="185" t="s">
        <v>3121</v>
      </c>
      <c r="E237" s="121"/>
      <c r="F237" s="139" t="e">
        <f t="shared" si="1"/>
        <v>#VALUE!</v>
      </c>
      <c r="G237" s="139" t="e">
        <f t="shared" si="2"/>
        <v>#VALUE!</v>
      </c>
    </row>
    <row r="238" spans="1:7" x14ac:dyDescent="0.25">
      <c r="A238" s="51" t="s">
        <v>1835</v>
      </c>
      <c r="B238" s="78" t="s">
        <v>136</v>
      </c>
      <c r="C238" s="134">
        <f>SUM(C214:C237)</f>
        <v>9119.9339499999987</v>
      </c>
      <c r="D238" s="76">
        <f>SUM(D214:D237)</f>
        <v>1792</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0.59</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6403.57</v>
      </c>
      <c r="D265" s="185" t="s">
        <v>1193</v>
      </c>
      <c r="E265" s="51"/>
      <c r="F265" s="139">
        <f>IF($C$273=0,"",IF(C265="[for completion]","",IF(C265="","",C265/$C$273)))</f>
        <v>0.70215122265192831</v>
      </c>
      <c r="G265" s="139" t="str">
        <f>IF($D$273=0,"",IF(D265="[for completion]","",IF(D265="","",D265/$D$273)))</f>
        <v/>
      </c>
    </row>
    <row r="266" spans="1:7" x14ac:dyDescent="0.25">
      <c r="A266" s="51" t="s">
        <v>1857</v>
      </c>
      <c r="B266" s="51" t="s">
        <v>680</v>
      </c>
      <c r="C266" s="167">
        <v>1045.74</v>
      </c>
      <c r="D266" s="185" t="s">
        <v>1193</v>
      </c>
      <c r="E266" s="51"/>
      <c r="F266" s="139">
        <f t="shared" ref="F266:F272" si="5">IF($C$273=0,"",IF(C266="[for completion]","",IF(C266="","",C266/$C$273)))</f>
        <v>0.11466535379109272</v>
      </c>
      <c r="G266" s="139" t="str">
        <f t="shared" ref="G266:G272" si="6">IF($D$273=0,"",IF(D266="[for completion]","",IF(D266="","",D266/$D$273)))</f>
        <v/>
      </c>
    </row>
    <row r="267" spans="1:7" x14ac:dyDescent="0.25">
      <c r="A267" s="51" t="s">
        <v>1858</v>
      </c>
      <c r="B267" s="51" t="s">
        <v>682</v>
      </c>
      <c r="C267" s="167">
        <v>837.41</v>
      </c>
      <c r="D267" s="185" t="s">
        <v>1193</v>
      </c>
      <c r="E267" s="51"/>
      <c r="F267" s="139">
        <f t="shared" si="5"/>
        <v>9.1821976703768571E-2</v>
      </c>
      <c r="G267" s="139" t="str">
        <f t="shared" si="6"/>
        <v/>
      </c>
    </row>
    <row r="268" spans="1:7" x14ac:dyDescent="0.25">
      <c r="A268" s="51" t="s">
        <v>1859</v>
      </c>
      <c r="B268" s="51" t="s">
        <v>684</v>
      </c>
      <c r="C268" s="167">
        <v>555.80999999999995</v>
      </c>
      <c r="D268" s="185" t="s">
        <v>1193</v>
      </c>
      <c r="E268" s="51"/>
      <c r="F268" s="139">
        <f t="shared" si="5"/>
        <v>6.0944546723494593E-2</v>
      </c>
      <c r="G268" s="139" t="str">
        <f t="shared" si="6"/>
        <v/>
      </c>
    </row>
    <row r="269" spans="1:7" x14ac:dyDescent="0.25">
      <c r="A269" s="51" t="s">
        <v>1860</v>
      </c>
      <c r="B269" s="51" t="s">
        <v>686</v>
      </c>
      <c r="C269" s="167">
        <v>240.16</v>
      </c>
      <c r="D269" s="185" t="s">
        <v>1193</v>
      </c>
      <c r="E269" s="51"/>
      <c r="F269" s="139">
        <f t="shared" si="5"/>
        <v>2.6333535454767749E-2</v>
      </c>
      <c r="G269" s="139" t="str">
        <f t="shared" si="6"/>
        <v/>
      </c>
    </row>
    <row r="270" spans="1:7" x14ac:dyDescent="0.25">
      <c r="A270" s="51" t="s">
        <v>1861</v>
      </c>
      <c r="B270" s="51" t="s">
        <v>688</v>
      </c>
      <c r="C270" s="167">
        <v>24.5</v>
      </c>
      <c r="D270" s="185" t="s">
        <v>1193</v>
      </c>
      <c r="E270" s="51"/>
      <c r="F270" s="139">
        <f t="shared" si="5"/>
        <v>2.6864241282553709E-3</v>
      </c>
      <c r="G270" s="139" t="str">
        <f t="shared" si="6"/>
        <v/>
      </c>
    </row>
    <row r="271" spans="1:7" x14ac:dyDescent="0.25">
      <c r="A271" s="51" t="s">
        <v>1862</v>
      </c>
      <c r="B271" s="51" t="s">
        <v>690</v>
      </c>
      <c r="C271" s="167">
        <v>2.92</v>
      </c>
      <c r="D271" s="185" t="s">
        <v>1193</v>
      </c>
      <c r="E271" s="51"/>
      <c r="F271" s="139">
        <f t="shared" si="5"/>
        <v>3.2017789610227278E-4</v>
      </c>
      <c r="G271" s="139" t="str">
        <f t="shared" si="6"/>
        <v/>
      </c>
    </row>
    <row r="272" spans="1:7" x14ac:dyDescent="0.25">
      <c r="A272" s="51" t="s">
        <v>1863</v>
      </c>
      <c r="B272" s="51" t="s">
        <v>692</v>
      </c>
      <c r="C272" s="167">
        <v>9.82</v>
      </c>
      <c r="D272" s="185" t="s">
        <v>1193</v>
      </c>
      <c r="E272" s="51"/>
      <c r="F272" s="139">
        <f t="shared" si="5"/>
        <v>1.07676265059052E-3</v>
      </c>
      <c r="G272" s="139" t="str">
        <f t="shared" si="6"/>
        <v/>
      </c>
    </row>
    <row r="273" spans="1:7" x14ac:dyDescent="0.25">
      <c r="A273" s="51" t="s">
        <v>1864</v>
      </c>
      <c r="B273" s="78" t="s">
        <v>136</v>
      </c>
      <c r="C273" s="132">
        <f>SUM(C265:C272)</f>
        <v>9119.9299999999985</v>
      </c>
      <c r="D273" s="133">
        <f>SUM(D265:D272)</f>
        <v>0</v>
      </c>
      <c r="E273" s="51"/>
      <c r="F273" s="148">
        <f>SUM(F265:F272)</f>
        <v>1.0000000000000002</v>
      </c>
      <c r="G273" s="148">
        <f>SUM(G265:G272)</f>
        <v>0</v>
      </c>
    </row>
    <row r="274" spans="1:7" x14ac:dyDescent="0.25">
      <c r="A274" s="51" t="s">
        <v>1865</v>
      </c>
      <c r="B274" s="80" t="s">
        <v>695</v>
      </c>
      <c r="C274" s="167">
        <v>2.4500000000000002</v>
      </c>
      <c r="D274" s="185" t="s">
        <v>1193</v>
      </c>
      <c r="E274" s="51"/>
      <c r="F274" s="139" t="s">
        <v>1649</v>
      </c>
      <c r="G274" s="139" t="s">
        <v>1649</v>
      </c>
    </row>
    <row r="275" spans="1:7" x14ac:dyDescent="0.25">
      <c r="A275" s="51" t="s">
        <v>1866</v>
      </c>
      <c r="B275" s="80" t="s">
        <v>697</v>
      </c>
      <c r="C275" s="167">
        <v>2.2400000000000002</v>
      </c>
      <c r="D275" s="185" t="s">
        <v>1193</v>
      </c>
      <c r="E275" s="51"/>
      <c r="F275" s="139" t="s">
        <v>1649</v>
      </c>
      <c r="G275" s="139" t="s">
        <v>1649</v>
      </c>
    </row>
    <row r="276" spans="1:7" x14ac:dyDescent="0.25">
      <c r="A276" s="51" t="s">
        <v>1867</v>
      </c>
      <c r="B276" s="80" t="s">
        <v>699</v>
      </c>
      <c r="C276" s="167">
        <v>1.36</v>
      </c>
      <c r="D276" s="185" t="s">
        <v>1193</v>
      </c>
      <c r="E276" s="51"/>
      <c r="F276" s="139" t="s">
        <v>1649</v>
      </c>
      <c r="G276" s="139" t="s">
        <v>1649</v>
      </c>
    </row>
    <row r="277" spans="1:7" x14ac:dyDescent="0.25">
      <c r="A277" s="51" t="s">
        <v>1868</v>
      </c>
      <c r="B277" s="80" t="s">
        <v>701</v>
      </c>
      <c r="C277" s="167">
        <v>1.32</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v>3.5589999999999997E-2</v>
      </c>
      <c r="D284" s="51"/>
      <c r="E284" s="121"/>
      <c r="F284" s="121"/>
      <c r="G284" s="121"/>
    </row>
    <row r="285" spans="1:7" x14ac:dyDescent="0.25">
      <c r="A285" s="51" t="s">
        <v>1875</v>
      </c>
      <c r="B285" s="51" t="s">
        <v>733</v>
      </c>
      <c r="C285" s="184">
        <v>7.4000000000000003E-3</v>
      </c>
      <c r="D285" s="51"/>
      <c r="E285" s="121"/>
      <c r="F285" s="121"/>
      <c r="G285" s="49"/>
    </row>
    <row r="286" spans="1:7" x14ac:dyDescent="0.25">
      <c r="A286" s="51" t="s">
        <v>1876</v>
      </c>
      <c r="B286" s="51" t="s">
        <v>735</v>
      </c>
      <c r="C286" s="184">
        <v>0.85785</v>
      </c>
      <c r="D286" s="51"/>
      <c r="E286" s="121"/>
      <c r="F286" s="121"/>
      <c r="G286" s="49"/>
    </row>
    <row r="287" spans="1:7" x14ac:dyDescent="0.25">
      <c r="A287" s="51" t="s">
        <v>1877</v>
      </c>
      <c r="B287" s="51" t="s">
        <v>2208</v>
      </c>
      <c r="C287" s="184">
        <v>8.5669999999999996E-2</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1.35E-2</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0.99278</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7.2199999999999999E-3</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3141</v>
      </c>
      <c r="C308" s="167">
        <v>7135.4575999999997</v>
      </c>
      <c r="D308" s="185">
        <v>1199</v>
      </c>
      <c r="E308" s="57"/>
      <c r="F308" s="139">
        <f>IF($C$326=0,"",IF(C308="[for completion]","",IF(C308="","",C308/$C$326)))</f>
        <v>0.78240233565201078</v>
      </c>
      <c r="G308" s="139">
        <f>IF($D$326=0,"",IF(D308="[for completion]","",IF(D308="","",D308/$D$326)))</f>
        <v>0.69628339140534268</v>
      </c>
    </row>
    <row r="309" spans="1:7" x14ac:dyDescent="0.25">
      <c r="A309" s="51" t="s">
        <v>1897</v>
      </c>
      <c r="B309" s="179" t="s">
        <v>3107</v>
      </c>
      <c r="C309" s="167">
        <v>1791.0411099999999</v>
      </c>
      <c r="D309" s="185">
        <v>461</v>
      </c>
      <c r="E309" s="57"/>
      <c r="F309" s="139">
        <f t="shared" ref="F309:F325" si="7">IF($C$326=0,"",IF(C309="[for completion]","",IF(C309="","",C309/$C$326)))</f>
        <v>0.19638750957090265</v>
      </c>
      <c r="G309" s="139">
        <f t="shared" ref="G309:G325" si="8">IF($D$326=0,"",IF(D309="[for completion]","",IF(D309="","",D309/$D$326)))</f>
        <v>0.26771196283391407</v>
      </c>
    </row>
    <row r="310" spans="1:7" x14ac:dyDescent="0.25">
      <c r="A310" s="51" t="s">
        <v>1898</v>
      </c>
      <c r="B310" s="179" t="s">
        <v>3142</v>
      </c>
      <c r="C310" s="167">
        <v>65.339299999999994</v>
      </c>
      <c r="D310" s="185">
        <v>17</v>
      </c>
      <c r="E310" s="57"/>
      <c r="F310" s="139">
        <f t="shared" si="7"/>
        <v>7.1644488406556331E-3</v>
      </c>
      <c r="G310" s="139">
        <f t="shared" si="8"/>
        <v>9.8722415795586532E-3</v>
      </c>
    </row>
    <row r="311" spans="1:7" x14ac:dyDescent="0.25">
      <c r="A311" s="51" t="s">
        <v>1899</v>
      </c>
      <c r="B311" s="179" t="s">
        <v>3143</v>
      </c>
      <c r="C311" s="167">
        <v>47.340440000000001</v>
      </c>
      <c r="D311" s="185">
        <v>17</v>
      </c>
      <c r="E311" s="57"/>
      <c r="F311" s="139">
        <f t="shared" si="7"/>
        <v>5.1908753303773932E-3</v>
      </c>
      <c r="G311" s="139">
        <f t="shared" si="8"/>
        <v>9.8722415795586532E-3</v>
      </c>
    </row>
    <row r="312" spans="1:7" x14ac:dyDescent="0.25">
      <c r="A312" s="51" t="s">
        <v>1900</v>
      </c>
      <c r="B312" s="179" t="s">
        <v>3144</v>
      </c>
      <c r="C312" s="167">
        <v>1.2081500000000001</v>
      </c>
      <c r="D312" s="185">
        <v>3</v>
      </c>
      <c r="E312" s="57"/>
      <c r="F312" s="139">
        <f t="shared" si="7"/>
        <v>1.3247354757149379E-4</v>
      </c>
      <c r="G312" s="139">
        <f t="shared" si="8"/>
        <v>1.7421602787456446E-3</v>
      </c>
    </row>
    <row r="313" spans="1:7" x14ac:dyDescent="0.25">
      <c r="A313" s="51" t="s">
        <v>1901</v>
      </c>
      <c r="B313" s="179" t="s">
        <v>3145</v>
      </c>
      <c r="C313" s="167">
        <v>2.2696999999999998</v>
      </c>
      <c r="D313" s="185">
        <v>2</v>
      </c>
      <c r="E313" s="57"/>
      <c r="F313" s="139">
        <f t="shared" si="7"/>
        <v>2.4887241726856716E-4</v>
      </c>
      <c r="G313" s="139">
        <f t="shared" si="8"/>
        <v>1.1614401858304297E-3</v>
      </c>
    </row>
    <row r="314" spans="1:7" x14ac:dyDescent="0.25">
      <c r="A314" s="51" t="s">
        <v>1902</v>
      </c>
      <c r="B314" s="179" t="s">
        <v>3146</v>
      </c>
      <c r="C314" s="167">
        <v>0</v>
      </c>
      <c r="D314" s="185">
        <v>0</v>
      </c>
      <c r="E314" s="57"/>
      <c r="F314" s="139">
        <f>IF($C$326=0,"",IF(C314="[for completion]","",IF(C314="","",C314/$C$326)))</f>
        <v>0</v>
      </c>
      <c r="G314" s="139">
        <f t="shared" si="8"/>
        <v>0</v>
      </c>
    </row>
    <row r="315" spans="1:7" x14ac:dyDescent="0.25">
      <c r="A315" s="51" t="s">
        <v>1903</v>
      </c>
      <c r="B315" s="179" t="s">
        <v>3147</v>
      </c>
      <c r="C315" s="167">
        <v>5.6754600000000002</v>
      </c>
      <c r="D315" s="185">
        <v>1</v>
      </c>
      <c r="E315" s="57"/>
      <c r="F315" s="139">
        <f t="shared" si="7"/>
        <v>6.2231371957133642E-4</v>
      </c>
      <c r="G315" s="139">
        <f t="shared" si="8"/>
        <v>5.8072009291521487E-4</v>
      </c>
    </row>
    <row r="316" spans="1:7" x14ac:dyDescent="0.25">
      <c r="A316" s="51" t="s">
        <v>1904</v>
      </c>
      <c r="B316" s="179" t="s">
        <v>3148</v>
      </c>
      <c r="C316" s="167">
        <v>31.501300000000001</v>
      </c>
      <c r="D316" s="185">
        <v>7</v>
      </c>
      <c r="E316" s="57"/>
      <c r="F316" s="139">
        <f t="shared" si="7"/>
        <v>3.4541149394643855E-3</v>
      </c>
      <c r="G316" s="139">
        <f t="shared" si="8"/>
        <v>4.0650406504065045E-3</v>
      </c>
    </row>
    <row r="317" spans="1:7" x14ac:dyDescent="0.25">
      <c r="A317" s="51" t="s">
        <v>1905</v>
      </c>
      <c r="B317" s="179" t="s">
        <v>3149</v>
      </c>
      <c r="C317" s="167">
        <v>31.041029999999999</v>
      </c>
      <c r="D317" s="185">
        <v>10</v>
      </c>
      <c r="E317" s="57"/>
      <c r="F317" s="139">
        <f t="shared" si="7"/>
        <v>3.4036463720342391E-3</v>
      </c>
      <c r="G317" s="139">
        <f>IF($D$326=0,"",IF(D317="[for completion]","",IF(D317="","",D317/$D$326)))</f>
        <v>5.8072009291521487E-3</v>
      </c>
    </row>
    <row r="318" spans="1:7" x14ac:dyDescent="0.25">
      <c r="A318" s="51" t="s">
        <v>1906</v>
      </c>
      <c r="B318" s="179" t="s">
        <v>3150</v>
      </c>
      <c r="C318" s="167">
        <v>6.5973899999999999</v>
      </c>
      <c r="D318" s="185">
        <v>4</v>
      </c>
      <c r="E318" s="57"/>
      <c r="F318" s="139">
        <f t="shared" si="7"/>
        <v>7.2340326781665965E-4</v>
      </c>
      <c r="G318" s="139">
        <f t="shared" si="8"/>
        <v>2.3228803716608595E-3</v>
      </c>
    </row>
    <row r="319" spans="1:7" x14ac:dyDescent="0.25">
      <c r="A319" s="51" t="s">
        <v>1907</v>
      </c>
      <c r="B319" s="179" t="s">
        <v>3151</v>
      </c>
      <c r="C319" s="167">
        <v>1.9152</v>
      </c>
      <c r="D319" s="185">
        <v>1</v>
      </c>
      <c r="E319" s="57"/>
      <c r="F319" s="139">
        <f t="shared" si="7"/>
        <v>2.1000152158997219E-4</v>
      </c>
      <c r="G319" s="139">
        <f t="shared" si="8"/>
        <v>5.8072009291521487E-4</v>
      </c>
    </row>
    <row r="320" spans="1:7" x14ac:dyDescent="0.25">
      <c r="A320" s="51" t="s">
        <v>1908</v>
      </c>
      <c r="B320" s="179" t="s">
        <v>3152</v>
      </c>
      <c r="C320" s="167">
        <v>0.46919</v>
      </c>
      <c r="D320" s="185">
        <v>0</v>
      </c>
      <c r="E320" s="57"/>
      <c r="F320" s="139">
        <f t="shared" si="7"/>
        <v>5.1446644692355397E-5</v>
      </c>
      <c r="G320" s="139">
        <f t="shared" si="8"/>
        <v>0</v>
      </c>
    </row>
    <row r="321" spans="1:7" x14ac:dyDescent="0.25">
      <c r="A321" s="51" t="s">
        <v>1909</v>
      </c>
      <c r="B321" s="179" t="s">
        <v>3153</v>
      </c>
      <c r="C321" s="167">
        <v>7.8049999999999994E-2</v>
      </c>
      <c r="D321" s="185">
        <v>0</v>
      </c>
      <c r="E321" s="57"/>
      <c r="F321" s="139">
        <f t="shared" si="7"/>
        <v>8.5581760443281782E-6</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9119.9339200000013</v>
      </c>
      <c r="D326" s="133">
        <f>SUM(D308:D325)</f>
        <v>1722</v>
      </c>
      <c r="E326" s="57"/>
      <c r="F326" s="148">
        <f>SUM(F308:F325)</f>
        <v>0.99999999999999978</v>
      </c>
      <c r="G326" s="148">
        <f>SUM(G308:G325)</f>
        <v>1</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3161</v>
      </c>
      <c r="C331" s="167">
        <v>7135.4575999999997</v>
      </c>
      <c r="D331" s="185">
        <v>1199</v>
      </c>
      <c r="E331" s="57"/>
      <c r="F331" s="139">
        <f>IF($C$349=0,"",IF(C331="[for completion]","",IF(C331="","",C331/$C$349)))</f>
        <v>0.78240233565201078</v>
      </c>
      <c r="G331" s="139">
        <f>IF($D$349=0,"",IF(D331="[for completion]","",IF(D331="","",D331/$D$349)))</f>
        <v>0.69628339140534268</v>
      </c>
    </row>
    <row r="332" spans="1:7" x14ac:dyDescent="0.25">
      <c r="A332" s="51" t="s">
        <v>1919</v>
      </c>
      <c r="B332" s="179" t="s">
        <v>3162</v>
      </c>
      <c r="C332" s="167">
        <v>1791.0411099999999</v>
      </c>
      <c r="D332" s="185">
        <v>461</v>
      </c>
      <c r="E332" s="57"/>
      <c r="F332" s="139">
        <f t="shared" ref="F332:F348" si="9">IF($C$349=0,"",IF(C332="[for completion]","",IF(C332="","",C332/$C$349)))</f>
        <v>0.19638750957090265</v>
      </c>
      <c r="G332" s="139">
        <f t="shared" ref="G332:G348" si="10">IF($D$349=0,"",IF(D332="[for completion]","",IF(D332="","",D332/$D$349)))</f>
        <v>0.26771196283391407</v>
      </c>
    </row>
    <row r="333" spans="1:7" x14ac:dyDescent="0.25">
      <c r="A333" s="51" t="s">
        <v>1920</v>
      </c>
      <c r="B333" s="179" t="s">
        <v>3163</v>
      </c>
      <c r="C333" s="167">
        <v>65.339299999999994</v>
      </c>
      <c r="D333" s="185">
        <v>17</v>
      </c>
      <c r="E333" s="57"/>
      <c r="F333" s="139">
        <f t="shared" si="9"/>
        <v>7.1644488406556331E-3</v>
      </c>
      <c r="G333" s="139">
        <f t="shared" si="10"/>
        <v>9.8722415795586532E-3</v>
      </c>
    </row>
    <row r="334" spans="1:7" x14ac:dyDescent="0.25">
      <c r="A334" s="51" t="s">
        <v>1921</v>
      </c>
      <c r="B334" s="179" t="s">
        <v>3164</v>
      </c>
      <c r="C334" s="167">
        <v>47.340440000000001</v>
      </c>
      <c r="D334" s="185">
        <v>17</v>
      </c>
      <c r="E334" s="57"/>
      <c r="F334" s="139">
        <f t="shared" si="9"/>
        <v>5.1908753303773932E-3</v>
      </c>
      <c r="G334" s="139">
        <f t="shared" si="10"/>
        <v>9.8722415795586532E-3</v>
      </c>
    </row>
    <row r="335" spans="1:7" x14ac:dyDescent="0.25">
      <c r="A335" s="51" t="s">
        <v>1922</v>
      </c>
      <c r="B335" s="179" t="s">
        <v>3165</v>
      </c>
      <c r="C335" s="167">
        <v>1.2081500000000001</v>
      </c>
      <c r="D335" s="185">
        <v>3</v>
      </c>
      <c r="E335" s="57"/>
      <c r="F335" s="139">
        <f t="shared" si="9"/>
        <v>1.3247354757149379E-4</v>
      </c>
      <c r="G335" s="139">
        <f t="shared" si="10"/>
        <v>1.7421602787456446E-3</v>
      </c>
    </row>
    <row r="336" spans="1:7" x14ac:dyDescent="0.25">
      <c r="A336" s="51" t="s">
        <v>1923</v>
      </c>
      <c r="B336" s="179" t="s">
        <v>3166</v>
      </c>
      <c r="C336" s="167">
        <v>2.2696999999999998</v>
      </c>
      <c r="D336" s="185">
        <v>2</v>
      </c>
      <c r="E336" s="57"/>
      <c r="F336" s="139">
        <f t="shared" si="9"/>
        <v>2.4887241726856716E-4</v>
      </c>
      <c r="G336" s="139">
        <f t="shared" si="10"/>
        <v>1.1614401858304297E-3</v>
      </c>
    </row>
    <row r="337" spans="1:7" x14ac:dyDescent="0.25">
      <c r="A337" s="51" t="s">
        <v>1924</v>
      </c>
      <c r="B337" s="179" t="s">
        <v>3167</v>
      </c>
      <c r="C337" s="167">
        <v>0</v>
      </c>
      <c r="D337" s="185">
        <v>0</v>
      </c>
      <c r="E337" s="57"/>
      <c r="F337" s="139">
        <f t="shared" si="9"/>
        <v>0</v>
      </c>
      <c r="G337" s="139">
        <f t="shared" si="10"/>
        <v>0</v>
      </c>
    </row>
    <row r="338" spans="1:7" x14ac:dyDescent="0.25">
      <c r="A338" s="51" t="s">
        <v>1925</v>
      </c>
      <c r="B338" s="179" t="s">
        <v>3168</v>
      </c>
      <c r="C338" s="167">
        <v>5.6754600000000002</v>
      </c>
      <c r="D338" s="185">
        <v>1</v>
      </c>
      <c r="E338" s="57"/>
      <c r="F338" s="139">
        <f t="shared" si="9"/>
        <v>6.2231371957133642E-4</v>
      </c>
      <c r="G338" s="139">
        <f t="shared" si="10"/>
        <v>5.8072009291521487E-4</v>
      </c>
    </row>
    <row r="339" spans="1:7" x14ac:dyDescent="0.25">
      <c r="A339" s="51" t="s">
        <v>1926</v>
      </c>
      <c r="B339" s="179" t="s">
        <v>3169</v>
      </c>
      <c r="C339" s="167">
        <v>31.501300000000001</v>
      </c>
      <c r="D339" s="185">
        <v>7</v>
      </c>
      <c r="E339" s="57"/>
      <c r="F339" s="139">
        <f t="shared" si="9"/>
        <v>3.4541149394643855E-3</v>
      </c>
      <c r="G339" s="139">
        <f t="shared" si="10"/>
        <v>4.0650406504065045E-3</v>
      </c>
    </row>
    <row r="340" spans="1:7" x14ac:dyDescent="0.25">
      <c r="A340" s="51" t="s">
        <v>1927</v>
      </c>
      <c r="B340" s="179" t="s">
        <v>3170</v>
      </c>
      <c r="C340" s="167">
        <v>31.041029999999999</v>
      </c>
      <c r="D340" s="185">
        <v>10</v>
      </c>
      <c r="E340" s="57"/>
      <c r="F340" s="139">
        <f t="shared" si="9"/>
        <v>3.4036463720342391E-3</v>
      </c>
      <c r="G340" s="139">
        <f t="shared" si="10"/>
        <v>5.8072009291521487E-3</v>
      </c>
    </row>
    <row r="341" spans="1:7" x14ac:dyDescent="0.25">
      <c r="A341" s="51" t="s">
        <v>2107</v>
      </c>
      <c r="B341" s="179" t="s">
        <v>3171</v>
      </c>
      <c r="C341" s="167">
        <v>6.5973899999999999</v>
      </c>
      <c r="D341" s="185">
        <v>4</v>
      </c>
      <c r="E341" s="57"/>
      <c r="F341" s="139">
        <f t="shared" si="9"/>
        <v>7.2340326781665965E-4</v>
      </c>
      <c r="G341" s="139">
        <f t="shared" si="10"/>
        <v>2.3228803716608595E-3</v>
      </c>
    </row>
    <row r="342" spans="1:7" x14ac:dyDescent="0.25">
      <c r="A342" s="51" t="s">
        <v>2132</v>
      </c>
      <c r="B342" s="179" t="s">
        <v>3172</v>
      </c>
      <c r="C342" s="167">
        <v>1.9152</v>
      </c>
      <c r="D342" s="185">
        <v>1</v>
      </c>
      <c r="E342" s="57"/>
      <c r="F342" s="139">
        <f t="shared" si="9"/>
        <v>2.1000152158997219E-4</v>
      </c>
      <c r="G342" s="139">
        <f>IF($D$349=0,"",IF(D342="[for completion]","",IF(D342="","",D342/$D$349)))</f>
        <v>5.8072009291521487E-4</v>
      </c>
    </row>
    <row r="343" spans="1:7" x14ac:dyDescent="0.25">
      <c r="A343" s="51" t="s">
        <v>2133</v>
      </c>
      <c r="B343" s="179" t="s">
        <v>3173</v>
      </c>
      <c r="C343" s="167">
        <v>0.46919</v>
      </c>
      <c r="D343" s="185">
        <v>0</v>
      </c>
      <c r="E343" s="57"/>
      <c r="F343" s="139">
        <f t="shared" si="9"/>
        <v>5.1446644692355397E-5</v>
      </c>
      <c r="G343" s="139">
        <f t="shared" si="10"/>
        <v>0</v>
      </c>
    </row>
    <row r="344" spans="1:7" x14ac:dyDescent="0.25">
      <c r="A344" s="51" t="s">
        <v>2134</v>
      </c>
      <c r="B344" s="179" t="s">
        <v>3174</v>
      </c>
      <c r="C344" s="167">
        <v>7.8049999999999994E-2</v>
      </c>
      <c r="D344" s="185">
        <v>0</v>
      </c>
      <c r="E344" s="57"/>
      <c r="F344" s="139">
        <f t="shared" si="9"/>
        <v>8.5581760443281782E-6</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9119.9339200000013</v>
      </c>
      <c r="D349" s="133">
        <f>SUM(D331:D348)</f>
        <v>1722</v>
      </c>
      <c r="E349" s="57"/>
      <c r="F349" s="148">
        <f>SUM(F331:F348)</f>
        <v>0.99999999999999978</v>
      </c>
      <c r="G349" s="148">
        <f>SUM(G331:G348)</f>
        <v>1</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552.91</v>
      </c>
      <c r="D353" s="185">
        <v>167</v>
      </c>
      <c r="E353" s="57"/>
      <c r="F353" s="139">
        <f>IF($C$366=0,"",IF(C353="[for completion]","",IF(C353="","",C353/$C$366)))</f>
        <v>6.0626694780979193E-2</v>
      </c>
      <c r="G353" s="139">
        <f>IF($D$366=0,"",IF(D353="[for completion]","",IF(D353="","",D353/$D$366)))</f>
        <v>9.6811594202898546E-2</v>
      </c>
    </row>
    <row r="354" spans="1:7" x14ac:dyDescent="0.25">
      <c r="A354" s="51" t="s">
        <v>1930</v>
      </c>
      <c r="B354" s="68" t="s">
        <v>1630</v>
      </c>
      <c r="C354" s="167">
        <v>195.71</v>
      </c>
      <c r="D354" s="185">
        <v>78</v>
      </c>
      <c r="E354" s="57"/>
      <c r="F354" s="139">
        <f t="shared" ref="F354:F365" si="11">IF($C$366=0,"",IF(C354="[for completion]","",IF(C354="","",C354/$C$366)))</f>
        <v>2.1459641597340325E-2</v>
      </c>
      <c r="G354" s="139">
        <f t="shared" ref="G354:G365" si="12">IF($D$366=0,"",IF(D354="[for completion]","",IF(D354="","",D354/$D$366)))</f>
        <v>4.5217391304347827E-2</v>
      </c>
    </row>
    <row r="355" spans="1:7" x14ac:dyDescent="0.25">
      <c r="A355" s="51" t="s">
        <v>1931</v>
      </c>
      <c r="B355" s="68" t="s">
        <v>2307</v>
      </c>
      <c r="C355" s="167">
        <v>64.81</v>
      </c>
      <c r="D355" s="185">
        <v>25</v>
      </c>
      <c r="E355" s="57"/>
      <c r="F355" s="139">
        <f t="shared" si="11"/>
        <v>7.1064297783640417E-3</v>
      </c>
      <c r="G355" s="139">
        <f t="shared" si="12"/>
        <v>1.4492753623188406E-2</v>
      </c>
    </row>
    <row r="356" spans="1:7" x14ac:dyDescent="0.25">
      <c r="A356" s="51" t="s">
        <v>1932</v>
      </c>
      <c r="B356" s="68" t="s">
        <v>1631</v>
      </c>
      <c r="C356" s="167">
        <v>54.88</v>
      </c>
      <c r="D356" s="185">
        <v>28</v>
      </c>
      <c r="E356" s="57"/>
      <c r="F356" s="139">
        <f t="shared" si="11"/>
        <v>6.0176032438916619E-3</v>
      </c>
      <c r="G356" s="139">
        <f t="shared" si="12"/>
        <v>1.6231884057971015E-2</v>
      </c>
    </row>
    <row r="357" spans="1:7" x14ac:dyDescent="0.25">
      <c r="A357" s="51" t="s">
        <v>1933</v>
      </c>
      <c r="B357" s="68" t="s">
        <v>1632</v>
      </c>
      <c r="C357" s="167">
        <v>78.489999999999995</v>
      </c>
      <c r="D357" s="185">
        <v>48</v>
      </c>
      <c r="E357" s="57"/>
      <c r="F357" s="139">
        <f t="shared" si="11"/>
        <v>8.6064445811417003E-3</v>
      </c>
      <c r="G357" s="139">
        <f t="shared" si="12"/>
        <v>2.782608695652174E-2</v>
      </c>
    </row>
    <row r="358" spans="1:7" x14ac:dyDescent="0.25">
      <c r="A358" s="51" t="s">
        <v>1934</v>
      </c>
      <c r="B358" s="68" t="s">
        <v>1633</v>
      </c>
      <c r="C358" s="167">
        <v>257.17</v>
      </c>
      <c r="D358" s="185">
        <v>115</v>
      </c>
      <c r="E358" s="57"/>
      <c r="F358" s="139">
        <f t="shared" si="11"/>
        <v>2.8198743189351651E-2</v>
      </c>
      <c r="G358" s="139">
        <f t="shared" si="12"/>
        <v>6.6666666666666666E-2</v>
      </c>
    </row>
    <row r="359" spans="1:7" x14ac:dyDescent="0.25">
      <c r="A359" s="51" t="s">
        <v>2023</v>
      </c>
      <c r="B359" s="68" t="s">
        <v>1634</v>
      </c>
      <c r="C359" s="167">
        <v>113.07</v>
      </c>
      <c r="D359" s="185">
        <v>21</v>
      </c>
      <c r="E359" s="57"/>
      <c r="F359" s="139">
        <f t="shared" si="11"/>
        <v>1.2398148665940781E-2</v>
      </c>
      <c r="G359" s="139">
        <f t="shared" si="12"/>
        <v>1.2173913043478261E-2</v>
      </c>
    </row>
    <row r="360" spans="1:7" x14ac:dyDescent="0.25">
      <c r="A360" s="51" t="s">
        <v>2024</v>
      </c>
      <c r="B360" s="68" t="s">
        <v>1635</v>
      </c>
      <c r="C360" s="167">
        <v>589.64</v>
      </c>
      <c r="D360" s="185">
        <v>73</v>
      </c>
      <c r="E360" s="57"/>
      <c r="F360" s="139">
        <f t="shared" si="11"/>
        <v>6.4654146806273308E-2</v>
      </c>
      <c r="G360" s="139">
        <f t="shared" si="12"/>
        <v>4.2318840579710144E-2</v>
      </c>
    </row>
    <row r="361" spans="1:7" x14ac:dyDescent="0.25">
      <c r="A361" s="51" t="s">
        <v>2145</v>
      </c>
      <c r="B361" s="68" t="s">
        <v>2680</v>
      </c>
      <c r="C361" s="132">
        <v>813.75</v>
      </c>
      <c r="D361" s="51">
        <v>94</v>
      </c>
      <c r="E361" s="57"/>
      <c r="F361" s="139">
        <f t="shared" si="11"/>
        <v>8.922785422224562E-2</v>
      </c>
      <c r="G361" s="139">
        <f t="shared" si="12"/>
        <v>5.4492753623188409E-2</v>
      </c>
    </row>
    <row r="362" spans="1:7" x14ac:dyDescent="0.25">
      <c r="A362" s="51" t="s">
        <v>2146</v>
      </c>
      <c r="B362" s="51" t="s">
        <v>2683</v>
      </c>
      <c r="C362" s="132">
        <v>227.01</v>
      </c>
      <c r="D362" s="51">
        <v>102</v>
      </c>
      <c r="F362" s="139">
        <f t="shared" si="11"/>
        <v>2.4891693010128387E-2</v>
      </c>
      <c r="G362" s="139">
        <f t="shared" si="12"/>
        <v>5.9130434782608696E-2</v>
      </c>
    </row>
    <row r="363" spans="1:7" x14ac:dyDescent="0.25">
      <c r="A363" s="51" t="s">
        <v>2147</v>
      </c>
      <c r="B363" s="51" t="s">
        <v>2681</v>
      </c>
      <c r="C363" s="132">
        <v>2497.41</v>
      </c>
      <c r="D363" s="51">
        <v>483</v>
      </c>
      <c r="F363" s="139">
        <f t="shared" si="11"/>
        <v>0.27384151817287672</v>
      </c>
      <c r="G363" s="139">
        <f t="shared" si="12"/>
        <v>0.28000000000000003</v>
      </c>
    </row>
    <row r="364" spans="1:7" x14ac:dyDescent="0.25">
      <c r="A364" s="51" t="s">
        <v>2704</v>
      </c>
      <c r="B364" s="68" t="s">
        <v>2682</v>
      </c>
      <c r="C364" s="132">
        <v>3662.72</v>
      </c>
      <c r="D364" s="51">
        <v>490</v>
      </c>
      <c r="E364" s="57"/>
      <c r="F364" s="139">
        <f t="shared" si="11"/>
        <v>0.40161799842323004</v>
      </c>
      <c r="G364" s="139">
        <f t="shared" si="12"/>
        <v>0.28405797101449276</v>
      </c>
    </row>
    <row r="365" spans="1:7" x14ac:dyDescent="0.25">
      <c r="A365" s="51" t="s">
        <v>2705</v>
      </c>
      <c r="B365" s="51" t="s">
        <v>2029</v>
      </c>
      <c r="C365" s="132">
        <v>12.34</v>
      </c>
      <c r="D365" s="133">
        <v>1</v>
      </c>
      <c r="E365" s="57"/>
      <c r="F365" s="139">
        <f t="shared" si="11"/>
        <v>1.3530835282365725E-3</v>
      </c>
      <c r="G365" s="139">
        <f t="shared" si="12"/>
        <v>5.7971014492753622E-4</v>
      </c>
    </row>
    <row r="366" spans="1:7" x14ac:dyDescent="0.25">
      <c r="A366" s="51" t="s">
        <v>2706</v>
      </c>
      <c r="B366" s="68" t="s">
        <v>136</v>
      </c>
      <c r="C366" s="132">
        <f>SUM(C353:C365)</f>
        <v>9119.91</v>
      </c>
      <c r="D366" s="133">
        <f>SUM(D353:D365)</f>
        <v>1725</v>
      </c>
      <c r="E366" s="57"/>
      <c r="F366" s="127">
        <f>SUM(F353:F365)</f>
        <v>0.99999999999999989</v>
      </c>
      <c r="G366" s="127">
        <f>SUM(G353:G365)</f>
        <v>1.0000000000000002</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1103.75</v>
      </c>
      <c r="D378" s="185">
        <v>444</v>
      </c>
      <c r="E378" s="57"/>
      <c r="F378" s="139">
        <f t="shared" ref="F378:F384" si="13">IF($C$385=0,"",IF(C378="[for completion]","",IF(C378="","",C378/$C$385)))</f>
        <v>0.12102614822701489</v>
      </c>
      <c r="G378" s="139">
        <f>IF($D$385=0,"",IF(D378="[for completion]","",IF(D378="","",D378/$D$385)))</f>
        <v>0.25754060324825984</v>
      </c>
    </row>
    <row r="379" spans="1:7" x14ac:dyDescent="0.25">
      <c r="A379" s="51" t="s">
        <v>2026</v>
      </c>
      <c r="B379" s="153" t="s">
        <v>2018</v>
      </c>
      <c r="C379" s="167">
        <v>2440.87</v>
      </c>
      <c r="D379" s="185">
        <v>327</v>
      </c>
      <c r="E379" s="57"/>
      <c r="F379" s="139">
        <f t="shared" si="13"/>
        <v>0.26764130865039532</v>
      </c>
      <c r="G379" s="139">
        <f t="shared" ref="G379:G384" si="14">IF($D$385=0,"",IF(D379="[for completion]","",IF(D379="","",D379/$D$385)))</f>
        <v>0.18967517401392112</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5422.42</v>
      </c>
      <c r="D381" s="185">
        <v>940</v>
      </c>
      <c r="E381" s="57"/>
      <c r="F381" s="139">
        <f t="shared" si="13"/>
        <v>0.59456816006263202</v>
      </c>
      <c r="G381" s="139">
        <f t="shared" si="14"/>
        <v>0.54524361948955913</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152.88999999999999</v>
      </c>
      <c r="D384" s="185">
        <v>13</v>
      </c>
      <c r="E384" s="57"/>
      <c r="F384" s="139">
        <f t="shared" si="13"/>
        <v>1.6764383059957696E-2</v>
      </c>
      <c r="G384" s="139">
        <f t="shared" si="14"/>
        <v>7.5406032482598605E-3</v>
      </c>
    </row>
    <row r="385" spans="1:7" x14ac:dyDescent="0.25">
      <c r="A385" s="51" t="s">
        <v>2144</v>
      </c>
      <c r="B385" s="68" t="s">
        <v>136</v>
      </c>
      <c r="C385" s="132">
        <f>SUM(C378:C384)</f>
        <v>9119.93</v>
      </c>
      <c r="D385" s="133">
        <f>SUM(D378:D384)</f>
        <v>1724</v>
      </c>
      <c r="E385" s="57"/>
      <c r="F385" s="148">
        <f>SUM(F378:F384)</f>
        <v>0.99999999999999989</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3039</v>
      </c>
      <c r="C394" s="70" t="s">
        <v>2670</v>
      </c>
      <c r="D394" s="70" t="s">
        <v>2671</v>
      </c>
      <c r="E394" s="70"/>
      <c r="F394" s="70" t="s">
        <v>2672</v>
      </c>
      <c r="G394" s="70" t="s">
        <v>3062</v>
      </c>
    </row>
    <row r="395" spans="1:7" x14ac:dyDescent="0.25">
      <c r="A395" s="51" t="s">
        <v>2329</v>
      </c>
      <c r="B395" s="68" t="s">
        <v>2017</v>
      </c>
      <c r="C395" s="167">
        <v>1054.71</v>
      </c>
      <c r="D395" s="167">
        <v>598.73</v>
      </c>
      <c r="E395" s="49"/>
      <c r="F395" s="167">
        <v>5.2</v>
      </c>
      <c r="G395" s="167" t="s">
        <v>80</v>
      </c>
    </row>
    <row r="396" spans="1:7" x14ac:dyDescent="0.25">
      <c r="A396" s="51" t="s">
        <v>2330</v>
      </c>
      <c r="B396" s="153" t="s">
        <v>2018</v>
      </c>
      <c r="C396" s="167">
        <v>2322.27</v>
      </c>
      <c r="D396" s="167">
        <v>1465.75</v>
      </c>
      <c r="E396" s="49"/>
      <c r="F396" s="167">
        <v>5.19</v>
      </c>
      <c r="G396" s="167" t="s">
        <v>80</v>
      </c>
    </row>
    <row r="397" spans="1:7" x14ac:dyDescent="0.25">
      <c r="A397" s="51" t="s">
        <v>2331</v>
      </c>
      <c r="B397" s="68" t="s">
        <v>2019</v>
      </c>
      <c r="C397" s="167">
        <v>0</v>
      </c>
      <c r="D397" s="167">
        <v>0</v>
      </c>
      <c r="E397" s="49"/>
      <c r="F397" s="167" t="s">
        <v>3121</v>
      </c>
      <c r="G397" s="167" t="s">
        <v>80</v>
      </c>
    </row>
    <row r="398" spans="1:7" x14ac:dyDescent="0.25">
      <c r="A398" s="51" t="s">
        <v>2332</v>
      </c>
      <c r="B398" s="68" t="s">
        <v>2020</v>
      </c>
      <c r="C398" s="167">
        <v>4265.8900000000003</v>
      </c>
      <c r="D398" s="167">
        <v>2498.38</v>
      </c>
      <c r="E398" s="49"/>
      <c r="F398" s="167">
        <v>4.18</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163.9</v>
      </c>
      <c r="D401" s="167">
        <v>101.05</v>
      </c>
      <c r="E401" s="49"/>
      <c r="F401" s="167">
        <v>6.61</v>
      </c>
      <c r="G401" s="167" t="s">
        <v>80</v>
      </c>
    </row>
    <row r="402" spans="1:7" x14ac:dyDescent="0.25">
      <c r="A402" s="51" t="s">
        <v>2336</v>
      </c>
      <c r="B402" s="68" t="s">
        <v>136</v>
      </c>
      <c r="C402" s="132">
        <f>SUM(C395:C401)</f>
        <v>7806.77</v>
      </c>
      <c r="D402" s="132">
        <f>SUM(D395:D401)</f>
        <v>4663.9100000000008</v>
      </c>
      <c r="E402" s="49"/>
      <c r="F402" s="51"/>
      <c r="G402" s="139" t="str">
        <f>IF($D$413=0,"",IF(#REF!="[for completion]","",IF(#REF!="","",#REF!/$D$413)))</f>
        <v/>
      </c>
    </row>
    <row r="403" spans="1:7" x14ac:dyDescent="0.25">
      <c r="A403" s="51" t="s">
        <v>2337</v>
      </c>
      <c r="B403" s="51" t="s">
        <v>2669</v>
      </c>
      <c r="C403" s="51"/>
      <c r="D403" s="51"/>
      <c r="E403" s="51"/>
      <c r="F403" s="167">
        <v>3.57</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3032</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7.23</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3135</v>
      </c>
      <c r="C448" s="167">
        <v>198.42</v>
      </c>
      <c r="D448" s="167">
        <v>173</v>
      </c>
      <c r="E448" s="65"/>
      <c r="F448" s="139">
        <f>IF($C$472=0,"",IF(C448="[for completion]","",IF(C448="","",C448/$C$472)))</f>
        <v>4.7531327029998724E-2</v>
      </c>
      <c r="G448" s="139">
        <f>IF($D$472=0,"",IF(D448="[for completion]","",IF(D448="","",D448/$D$472)))</f>
        <v>0.29725085910652921</v>
      </c>
    </row>
    <row r="449" spans="1:7" x14ac:dyDescent="0.25">
      <c r="A449" s="51" t="s">
        <v>1938</v>
      </c>
      <c r="B449" s="179" t="s">
        <v>3136</v>
      </c>
      <c r="C449" s="167">
        <v>579.29</v>
      </c>
      <c r="D449" s="167">
        <v>180</v>
      </c>
      <c r="E449" s="65"/>
      <c r="F449" s="139">
        <f t="shared" ref="F449:F471" si="15">IF($C$472=0,"",IF(C449="[for completion]","",IF(C449="","",C449/$C$472)))</f>
        <v>0.13876838239697592</v>
      </c>
      <c r="G449" s="139">
        <f t="shared" ref="G449:G471" si="16">IF($D$472=0,"",IF(D449="[for completion]","",IF(D449="","",D449/$D$472)))</f>
        <v>0.30927835051546393</v>
      </c>
    </row>
    <row r="450" spans="1:7" x14ac:dyDescent="0.25">
      <c r="A450" s="51" t="s">
        <v>1939</v>
      </c>
      <c r="B450" s="179" t="s">
        <v>3137</v>
      </c>
      <c r="C450" s="167">
        <v>1896.67</v>
      </c>
      <c r="D450" s="167">
        <v>187</v>
      </c>
      <c r="E450" s="65"/>
      <c r="F450" s="139">
        <f t="shared" si="15"/>
        <v>0.45434553995558757</v>
      </c>
      <c r="G450" s="139">
        <f t="shared" si="16"/>
        <v>0.32130584192439865</v>
      </c>
    </row>
    <row r="451" spans="1:7" x14ac:dyDescent="0.25">
      <c r="A451" s="51" t="s">
        <v>1940</v>
      </c>
      <c r="B451" s="179" t="s">
        <v>3138</v>
      </c>
      <c r="C451" s="167">
        <v>1042.54</v>
      </c>
      <c r="D451" s="167">
        <v>36</v>
      </c>
      <c r="E451" s="65"/>
      <c r="F451" s="139">
        <f t="shared" si="15"/>
        <v>0.24973949038330245</v>
      </c>
      <c r="G451" s="139">
        <f t="shared" si="16"/>
        <v>6.1855670103092786E-2</v>
      </c>
    </row>
    <row r="452" spans="1:7" x14ac:dyDescent="0.25">
      <c r="A452" s="51" t="s">
        <v>1941</v>
      </c>
      <c r="B452" s="179" t="s">
        <v>3139</v>
      </c>
      <c r="C452" s="167">
        <v>227.7</v>
      </c>
      <c r="D452" s="167">
        <v>4</v>
      </c>
      <c r="E452" s="65"/>
      <c r="F452" s="139">
        <f t="shared" si="15"/>
        <v>5.4545323882323908E-2</v>
      </c>
      <c r="G452" s="139">
        <f t="shared" si="16"/>
        <v>6.8728522336769758E-3</v>
      </c>
    </row>
    <row r="453" spans="1:7" x14ac:dyDescent="0.25">
      <c r="A453" s="51" t="s">
        <v>1942</v>
      </c>
      <c r="B453" s="179" t="s">
        <v>3140</v>
      </c>
      <c r="C453" s="167">
        <v>229.89</v>
      </c>
      <c r="D453" s="167">
        <v>2</v>
      </c>
      <c r="E453" s="65"/>
      <c r="F453" s="139">
        <f t="shared" si="15"/>
        <v>5.5069936351811344E-2</v>
      </c>
      <c r="G453" s="139">
        <f t="shared" si="16"/>
        <v>3.4364261168384879E-3</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4174.51</v>
      </c>
      <c r="D472" s="51">
        <f>SUM(D448:D471)</f>
        <v>582</v>
      </c>
      <c r="E472" s="121"/>
      <c r="F472" s="148">
        <f>SUM(F448:F471)</f>
        <v>1</v>
      </c>
      <c r="G472" s="148">
        <f>SUM(G448:G471)</f>
        <v>1</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0.55000000000000004</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3085.58</v>
      </c>
      <c r="D499" s="185" t="s">
        <v>1193</v>
      </c>
      <c r="E499" s="51"/>
      <c r="F499" s="139">
        <f>IF($C$507=0,"",IF(C499="[for completion]","",IF(C499="","",C499/$C$507)))</f>
        <v>0.73915314003181254</v>
      </c>
      <c r="G499" s="139" t="str">
        <f>IF($D$507=0,"",IF(D499="[for completion]","",IF(D499="","",D499/$D$507)))</f>
        <v/>
      </c>
    </row>
    <row r="500" spans="1:7" x14ac:dyDescent="0.25">
      <c r="A500" s="51" t="s">
        <v>1962</v>
      </c>
      <c r="B500" s="51" t="s">
        <v>680</v>
      </c>
      <c r="C500" s="167">
        <v>545.5</v>
      </c>
      <c r="D500" s="185" t="s">
        <v>1193</v>
      </c>
      <c r="E500" s="51"/>
      <c r="F500" s="139">
        <f t="shared" ref="F500:F506" si="19">IF($C$507=0,"",IF(C500="[for completion]","",IF(C500="","",C500/$C$507)))</f>
        <v>0.13067495831816184</v>
      </c>
      <c r="G500" s="139" t="str">
        <f t="shared" ref="G500:G506" si="20">IF($D$507=0,"",IF(D500="[for completion]","",IF(D500="","",D500/$D$507)))</f>
        <v/>
      </c>
    </row>
    <row r="501" spans="1:7" x14ac:dyDescent="0.25">
      <c r="A501" s="51" t="s">
        <v>1963</v>
      </c>
      <c r="B501" s="51" t="s">
        <v>682</v>
      </c>
      <c r="C501" s="167">
        <v>372.29</v>
      </c>
      <c r="D501" s="185" t="s">
        <v>1193</v>
      </c>
      <c r="E501" s="51"/>
      <c r="F501" s="139">
        <f t="shared" si="19"/>
        <v>8.9182365228723137E-2</v>
      </c>
      <c r="G501" s="139" t="str">
        <f t="shared" si="20"/>
        <v/>
      </c>
    </row>
    <row r="502" spans="1:7" x14ac:dyDescent="0.25">
      <c r="A502" s="51" t="s">
        <v>1964</v>
      </c>
      <c r="B502" s="51" t="s">
        <v>684</v>
      </c>
      <c r="C502" s="167">
        <v>142.19</v>
      </c>
      <c r="D502" s="185" t="s">
        <v>1193</v>
      </c>
      <c r="E502" s="51"/>
      <c r="F502" s="139">
        <f t="shared" si="19"/>
        <v>3.4061727448688232E-2</v>
      </c>
      <c r="G502" s="139" t="str">
        <f t="shared" si="20"/>
        <v/>
      </c>
    </row>
    <row r="503" spans="1:7" x14ac:dyDescent="0.25">
      <c r="A503" s="51" t="s">
        <v>1965</v>
      </c>
      <c r="B503" s="51" t="s">
        <v>686</v>
      </c>
      <c r="C503" s="167">
        <v>18.399999999999999</v>
      </c>
      <c r="D503" s="185" t="s">
        <v>1193</v>
      </c>
      <c r="E503" s="51"/>
      <c r="F503" s="139">
        <f t="shared" si="19"/>
        <v>4.4077346160479878E-3</v>
      </c>
      <c r="G503" s="139" t="str">
        <f t="shared" si="20"/>
        <v/>
      </c>
    </row>
    <row r="504" spans="1:7" x14ac:dyDescent="0.25">
      <c r="A504" s="51" t="s">
        <v>1966</v>
      </c>
      <c r="B504" s="51" t="s">
        <v>688</v>
      </c>
      <c r="C504" s="167">
        <v>4.8600000000000003</v>
      </c>
      <c r="D504" s="185" t="s">
        <v>1193</v>
      </c>
      <c r="E504" s="51"/>
      <c r="F504" s="139">
        <f t="shared" si="19"/>
        <v>1.1642168605431101E-3</v>
      </c>
      <c r="G504" s="139" t="str">
        <f t="shared" si="20"/>
        <v/>
      </c>
    </row>
    <row r="505" spans="1:7" x14ac:dyDescent="0.25">
      <c r="A505" s="51" t="s">
        <v>1967</v>
      </c>
      <c r="B505" s="51" t="s">
        <v>690</v>
      </c>
      <c r="C505" s="167">
        <v>2.76</v>
      </c>
      <c r="D505" s="185" t="s">
        <v>1193</v>
      </c>
      <c r="E505" s="51"/>
      <c r="F505" s="139">
        <f t="shared" si="19"/>
        <v>6.6116019240719818E-4</v>
      </c>
      <c r="G505" s="139" t="str">
        <f t="shared" si="20"/>
        <v/>
      </c>
    </row>
    <row r="506" spans="1:7" x14ac:dyDescent="0.25">
      <c r="A506" s="51" t="s">
        <v>1968</v>
      </c>
      <c r="B506" s="51" t="s">
        <v>692</v>
      </c>
      <c r="C506" s="167">
        <v>2.9</v>
      </c>
      <c r="D506" s="178" t="s">
        <v>1193</v>
      </c>
      <c r="E506" s="51"/>
      <c r="F506" s="139">
        <f t="shared" si="19"/>
        <v>6.9469730361625896E-4</v>
      </c>
      <c r="G506" s="139" t="str">
        <f t="shared" si="20"/>
        <v/>
      </c>
    </row>
    <row r="507" spans="1:7" x14ac:dyDescent="0.25">
      <c r="A507" s="51" t="s">
        <v>1969</v>
      </c>
      <c r="B507" s="78" t="s">
        <v>136</v>
      </c>
      <c r="C507" s="132">
        <f>SUM(C499:C506)</f>
        <v>4174.4799999999987</v>
      </c>
      <c r="D507" s="76">
        <f>SUM(D499:D506)</f>
        <v>0</v>
      </c>
      <c r="E507" s="51"/>
      <c r="F507" s="127">
        <f>SUM(F499:F506)</f>
        <v>1.0000000000000004</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0.97148999999999996</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v>9.1E-4</v>
      </c>
      <c r="D522" s="184"/>
      <c r="E522" s="51"/>
      <c r="F522" s="51"/>
      <c r="G522" s="51"/>
    </row>
    <row r="523" spans="1:7" x14ac:dyDescent="0.25">
      <c r="A523" s="51" t="s">
        <v>2046</v>
      </c>
      <c r="B523" s="68" t="s">
        <v>767</v>
      </c>
      <c r="C523" s="184">
        <v>4.5100000000000001E-3</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v>2.0049999999999998E-2</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2993</v>
      </c>
      <c r="C529" s="184">
        <v>0</v>
      </c>
      <c r="D529" s="184"/>
      <c r="E529" s="51"/>
      <c r="F529" s="51"/>
      <c r="G529" s="51"/>
    </row>
    <row r="530" spans="1:7" x14ac:dyDescent="0.25">
      <c r="A530" s="51" t="s">
        <v>2222</v>
      </c>
      <c r="B530" s="68" t="s">
        <v>134</v>
      </c>
      <c r="C530" s="184">
        <v>3.0400000000000002E-3</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3141</v>
      </c>
      <c r="C546" s="230">
        <v>2521.29</v>
      </c>
      <c r="D546" s="164">
        <v>334</v>
      </c>
      <c r="E546" s="57"/>
      <c r="F546" s="139">
        <f>IF($C$564=0,"",IF(C546="[for completion]","",IF(C546="","",C546/$C$564)))</f>
        <v>0.60397557545951719</v>
      </c>
      <c r="G546" s="139">
        <f>IF($D$564=0,"",IF(D546="[for completion]","",IF(D546="","",D546/$D$564)))</f>
        <v>0.57785467128027679</v>
      </c>
    </row>
    <row r="547" spans="1:7" x14ac:dyDescent="0.25">
      <c r="A547" s="51" t="s">
        <v>2110</v>
      </c>
      <c r="B547" s="179" t="s">
        <v>3107</v>
      </c>
      <c r="C547" s="230">
        <v>1653.2</v>
      </c>
      <c r="D547" s="164">
        <v>244</v>
      </c>
      <c r="E547" s="57"/>
      <c r="F547" s="139">
        <f t="shared" ref="F547:F563" si="21">IF($C$564=0,"",IF(C547="[for completion]","",IF(C547="","",C547/$C$564)))</f>
        <v>0.39602442454048281</v>
      </c>
      <c r="G547" s="139">
        <f t="shared" ref="G547:G563" si="22">IF($D$564=0,"",IF(D547="[for completion]","",IF(D547="","",D547/$D$564)))</f>
        <v>0.42214532871972316</v>
      </c>
    </row>
    <row r="548" spans="1:7" x14ac:dyDescent="0.25">
      <c r="A548" s="51" t="s">
        <v>2111</v>
      </c>
      <c r="B548" s="179" t="s">
        <v>3142</v>
      </c>
      <c r="C548" s="164">
        <v>0</v>
      </c>
      <c r="D548" s="164">
        <v>0</v>
      </c>
      <c r="E548" s="57"/>
      <c r="F548" s="139">
        <f t="shared" si="21"/>
        <v>0</v>
      </c>
      <c r="G548" s="139">
        <f t="shared" si="22"/>
        <v>0</v>
      </c>
    </row>
    <row r="549" spans="1:7" x14ac:dyDescent="0.25">
      <c r="A549" s="51" t="s">
        <v>2112</v>
      </c>
      <c r="B549" s="179" t="s">
        <v>3143</v>
      </c>
      <c r="C549" s="164">
        <v>0</v>
      </c>
      <c r="D549" s="164">
        <v>0</v>
      </c>
      <c r="E549" s="57"/>
      <c r="F549" s="139">
        <f t="shared" si="21"/>
        <v>0</v>
      </c>
      <c r="G549" s="139">
        <f t="shared" si="22"/>
        <v>0</v>
      </c>
    </row>
    <row r="550" spans="1:7" x14ac:dyDescent="0.25">
      <c r="A550" s="51" t="s">
        <v>2113</v>
      </c>
      <c r="B550" s="179" t="s">
        <v>3144</v>
      </c>
      <c r="C550" s="164">
        <v>0</v>
      </c>
      <c r="D550" s="164">
        <v>0</v>
      </c>
      <c r="E550" s="57"/>
      <c r="F550" s="139">
        <f t="shared" si="21"/>
        <v>0</v>
      </c>
      <c r="G550" s="139">
        <f t="shared" si="22"/>
        <v>0</v>
      </c>
    </row>
    <row r="551" spans="1:7" x14ac:dyDescent="0.25">
      <c r="A551" s="51" t="s">
        <v>2226</v>
      </c>
      <c r="B551" s="179" t="s">
        <v>3145</v>
      </c>
      <c r="C551" s="164">
        <v>0</v>
      </c>
      <c r="D551" s="164">
        <v>0</v>
      </c>
      <c r="E551" s="57"/>
      <c r="F551" s="139">
        <f t="shared" si="21"/>
        <v>0</v>
      </c>
      <c r="G551" s="139">
        <f t="shared" si="22"/>
        <v>0</v>
      </c>
    </row>
    <row r="552" spans="1:7" x14ac:dyDescent="0.25">
      <c r="A552" s="51" t="s">
        <v>2227</v>
      </c>
      <c r="B552" s="179" t="s">
        <v>3146</v>
      </c>
      <c r="C552" s="164">
        <v>0</v>
      </c>
      <c r="D552" s="164">
        <v>0</v>
      </c>
      <c r="E552" s="57"/>
      <c r="F552" s="139">
        <f t="shared" si="21"/>
        <v>0</v>
      </c>
      <c r="G552" s="139">
        <f t="shared" si="22"/>
        <v>0</v>
      </c>
    </row>
    <row r="553" spans="1:7" x14ac:dyDescent="0.25">
      <c r="A553" s="51" t="s">
        <v>2228</v>
      </c>
      <c r="B553" s="179" t="s">
        <v>3147</v>
      </c>
      <c r="C553" s="164" t="s">
        <v>80</v>
      </c>
      <c r="D553" s="164" t="s">
        <v>80</v>
      </c>
      <c r="E553" s="57"/>
      <c r="F553" s="139" t="str">
        <f t="shared" si="21"/>
        <v/>
      </c>
      <c r="G553" s="139" t="str">
        <f t="shared" si="22"/>
        <v/>
      </c>
    </row>
    <row r="554" spans="1:7" x14ac:dyDescent="0.25">
      <c r="A554" s="51" t="s">
        <v>2229</v>
      </c>
      <c r="B554" s="179" t="s">
        <v>3148</v>
      </c>
      <c r="C554" s="164" t="s">
        <v>80</v>
      </c>
      <c r="D554" s="164" t="s">
        <v>80</v>
      </c>
      <c r="E554" s="57"/>
      <c r="F554" s="139" t="str">
        <f t="shared" si="21"/>
        <v/>
      </c>
      <c r="G554" s="139" t="str">
        <f t="shared" si="22"/>
        <v/>
      </c>
    </row>
    <row r="555" spans="1:7" x14ac:dyDescent="0.25">
      <c r="A555" s="51" t="s">
        <v>2230</v>
      </c>
      <c r="B555" s="179" t="s">
        <v>3149</v>
      </c>
      <c r="C555" s="164" t="s">
        <v>80</v>
      </c>
      <c r="D555" s="164" t="s">
        <v>80</v>
      </c>
      <c r="E555" s="57"/>
      <c r="F555" s="139" t="str">
        <f t="shared" si="21"/>
        <v/>
      </c>
      <c r="G555" s="139" t="str">
        <f t="shared" si="22"/>
        <v/>
      </c>
    </row>
    <row r="556" spans="1:7" x14ac:dyDescent="0.25">
      <c r="A556" s="51" t="s">
        <v>2231</v>
      </c>
      <c r="B556" s="179" t="s">
        <v>3150</v>
      </c>
      <c r="C556" s="164" t="s">
        <v>80</v>
      </c>
      <c r="D556" s="164" t="s">
        <v>80</v>
      </c>
      <c r="E556" s="57"/>
      <c r="F556" s="139" t="str">
        <f t="shared" si="21"/>
        <v/>
      </c>
      <c r="G556" s="139" t="str">
        <f t="shared" si="22"/>
        <v/>
      </c>
    </row>
    <row r="557" spans="1:7" x14ac:dyDescent="0.25">
      <c r="A557" s="51" t="s">
        <v>2232</v>
      </c>
      <c r="B557" s="179" t="s">
        <v>3151</v>
      </c>
      <c r="C557" s="164" t="s">
        <v>80</v>
      </c>
      <c r="D557" s="164" t="s">
        <v>80</v>
      </c>
      <c r="E557" s="57"/>
      <c r="F557" s="139" t="str">
        <f t="shared" si="21"/>
        <v/>
      </c>
      <c r="G557" s="139" t="str">
        <f t="shared" si="22"/>
        <v/>
      </c>
    </row>
    <row r="558" spans="1:7" x14ac:dyDescent="0.25">
      <c r="A558" s="51" t="s">
        <v>2233</v>
      </c>
      <c r="B558" s="179" t="s">
        <v>3152</v>
      </c>
      <c r="C558" s="164" t="s">
        <v>80</v>
      </c>
      <c r="D558" s="164" t="s">
        <v>80</v>
      </c>
      <c r="E558" s="57"/>
      <c r="F558" s="139" t="str">
        <f t="shared" si="21"/>
        <v/>
      </c>
      <c r="G558" s="139" t="str">
        <f t="shared" si="22"/>
        <v/>
      </c>
    </row>
    <row r="559" spans="1:7" x14ac:dyDescent="0.25">
      <c r="A559" s="51" t="s">
        <v>2234</v>
      </c>
      <c r="B559" s="179" t="s">
        <v>3153</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4174.49</v>
      </c>
      <c r="D564" s="133">
        <f>SUM(D546:D563)</f>
        <v>578</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3161</v>
      </c>
      <c r="C569" s="167">
        <v>2521.29</v>
      </c>
      <c r="D569" s="185">
        <v>334</v>
      </c>
      <c r="E569" s="57"/>
      <c r="F569" s="139">
        <f>IF($C$587=0,"",IF(C569="[for completion]","",IF(C569="","",C569/$C$587)))</f>
        <v>0.60397557545951719</v>
      </c>
      <c r="G569" s="139">
        <f>IF($D$587=0,"",IF(D569="[for completion]","",IF(D569="","",D569/$D$587)))</f>
        <v>0.57785467128027679</v>
      </c>
    </row>
    <row r="570" spans="1:7" x14ac:dyDescent="0.25">
      <c r="A570" s="51" t="s">
        <v>2241</v>
      </c>
      <c r="B570" s="179" t="s">
        <v>3162</v>
      </c>
      <c r="C570" s="167">
        <v>1653.2</v>
      </c>
      <c r="D570" s="185">
        <v>244</v>
      </c>
      <c r="E570" s="57"/>
      <c r="F570" s="139">
        <f t="shared" ref="F570:F586" si="23">IF($C$587=0,"",IF(C570="[for completion]","",IF(C570="","",C570/$C$587)))</f>
        <v>0.39602442454048281</v>
      </c>
      <c r="G570" s="139">
        <f t="shared" ref="G570:G586" si="24">IF($D$587=0,"",IF(D570="[for completion]","",IF(D570="","",D570/$D$587)))</f>
        <v>0.42214532871972316</v>
      </c>
    </row>
    <row r="571" spans="1:7" x14ac:dyDescent="0.25">
      <c r="A571" s="51" t="s">
        <v>2242</v>
      </c>
      <c r="B571" s="179" t="s">
        <v>3163</v>
      </c>
      <c r="C571" s="167">
        <v>0</v>
      </c>
      <c r="D571" s="185">
        <v>0</v>
      </c>
      <c r="E571" s="57"/>
      <c r="F571" s="139">
        <f t="shared" si="23"/>
        <v>0</v>
      </c>
      <c r="G571" s="139">
        <f t="shared" si="24"/>
        <v>0</v>
      </c>
    </row>
    <row r="572" spans="1:7" x14ac:dyDescent="0.25">
      <c r="A572" s="51" t="s">
        <v>2243</v>
      </c>
      <c r="B572" s="179" t="s">
        <v>3164</v>
      </c>
      <c r="C572" s="167">
        <v>0</v>
      </c>
      <c r="D572" s="185">
        <v>0</v>
      </c>
      <c r="E572" s="57"/>
      <c r="F572" s="139">
        <f t="shared" si="23"/>
        <v>0</v>
      </c>
      <c r="G572" s="139">
        <f t="shared" si="24"/>
        <v>0</v>
      </c>
    </row>
    <row r="573" spans="1:7" x14ac:dyDescent="0.25">
      <c r="A573" s="51" t="s">
        <v>2244</v>
      </c>
      <c r="B573" s="179" t="s">
        <v>3165</v>
      </c>
      <c r="C573" s="167">
        <v>0</v>
      </c>
      <c r="D573" s="185">
        <v>0</v>
      </c>
      <c r="E573" s="57"/>
      <c r="F573" s="139">
        <f t="shared" si="23"/>
        <v>0</v>
      </c>
      <c r="G573" s="139">
        <f t="shared" si="24"/>
        <v>0</v>
      </c>
    </row>
    <row r="574" spans="1:7" x14ac:dyDescent="0.25">
      <c r="A574" s="51" t="s">
        <v>2245</v>
      </c>
      <c r="B574" s="179" t="s">
        <v>3166</v>
      </c>
      <c r="C574" s="167">
        <v>0</v>
      </c>
      <c r="D574" s="185">
        <v>0</v>
      </c>
      <c r="E574" s="57"/>
      <c r="F574" s="139">
        <f t="shared" si="23"/>
        <v>0</v>
      </c>
      <c r="G574" s="139">
        <f t="shared" si="24"/>
        <v>0</v>
      </c>
    </row>
    <row r="575" spans="1:7" x14ac:dyDescent="0.25">
      <c r="A575" s="51" t="s">
        <v>2246</v>
      </c>
      <c r="B575" s="179" t="s">
        <v>3167</v>
      </c>
      <c r="C575" s="167">
        <v>0</v>
      </c>
      <c r="D575" s="185">
        <v>0</v>
      </c>
      <c r="E575" s="57"/>
      <c r="F575" s="139">
        <f t="shared" si="23"/>
        <v>0</v>
      </c>
      <c r="G575" s="139">
        <f t="shared" si="24"/>
        <v>0</v>
      </c>
    </row>
    <row r="576" spans="1:7" x14ac:dyDescent="0.25">
      <c r="A576" s="51" t="s">
        <v>2247</v>
      </c>
      <c r="B576" s="179" t="s">
        <v>3168</v>
      </c>
      <c r="C576" s="167">
        <v>0</v>
      </c>
      <c r="D576" s="185">
        <v>0</v>
      </c>
      <c r="E576" s="57"/>
      <c r="F576" s="139">
        <f t="shared" si="23"/>
        <v>0</v>
      </c>
      <c r="G576" s="139">
        <f t="shared" si="24"/>
        <v>0</v>
      </c>
    </row>
    <row r="577" spans="1:7" x14ac:dyDescent="0.25">
      <c r="A577" s="51" t="s">
        <v>2248</v>
      </c>
      <c r="B577" s="179" t="s">
        <v>3169</v>
      </c>
      <c r="C577" s="167">
        <v>0</v>
      </c>
      <c r="D577" s="185">
        <v>0</v>
      </c>
      <c r="E577" s="57"/>
      <c r="F577" s="139">
        <f t="shared" si="23"/>
        <v>0</v>
      </c>
      <c r="G577" s="139">
        <f t="shared" si="24"/>
        <v>0</v>
      </c>
    </row>
    <row r="578" spans="1:7" x14ac:dyDescent="0.25">
      <c r="A578" s="51" t="s">
        <v>2249</v>
      </c>
      <c r="B578" s="179" t="s">
        <v>3170</v>
      </c>
      <c r="C578" s="167">
        <v>0</v>
      </c>
      <c r="D578" s="185">
        <v>0</v>
      </c>
      <c r="E578" s="57"/>
      <c r="F578" s="139">
        <f t="shared" si="23"/>
        <v>0</v>
      </c>
      <c r="G578" s="139">
        <f t="shared" si="24"/>
        <v>0</v>
      </c>
    </row>
    <row r="579" spans="1:7" x14ac:dyDescent="0.25">
      <c r="A579" s="51" t="s">
        <v>2250</v>
      </c>
      <c r="B579" s="179" t="s">
        <v>3171</v>
      </c>
      <c r="C579" s="167">
        <v>0</v>
      </c>
      <c r="D579" s="185">
        <v>0</v>
      </c>
      <c r="E579" s="57"/>
      <c r="F579" s="139">
        <f t="shared" si="23"/>
        <v>0</v>
      </c>
      <c r="G579" s="139">
        <f t="shared" si="24"/>
        <v>0</v>
      </c>
    </row>
    <row r="580" spans="1:7" x14ac:dyDescent="0.25">
      <c r="A580" s="51" t="s">
        <v>2411</v>
      </c>
      <c r="B580" s="179" t="s">
        <v>3172</v>
      </c>
      <c r="C580" s="167">
        <v>0</v>
      </c>
      <c r="D580" s="185">
        <v>0</v>
      </c>
      <c r="E580" s="57"/>
      <c r="F580" s="139">
        <f t="shared" si="23"/>
        <v>0</v>
      </c>
      <c r="G580" s="139">
        <f t="shared" si="24"/>
        <v>0</v>
      </c>
    </row>
    <row r="581" spans="1:7" x14ac:dyDescent="0.25">
      <c r="A581" s="51" t="s">
        <v>2412</v>
      </c>
      <c r="B581" s="179" t="s">
        <v>3173</v>
      </c>
      <c r="C581" s="167">
        <v>0</v>
      </c>
      <c r="D581" s="185">
        <v>0</v>
      </c>
      <c r="E581" s="57"/>
      <c r="F581" s="139">
        <f t="shared" si="23"/>
        <v>0</v>
      </c>
      <c r="G581" s="139">
        <f t="shared" si="24"/>
        <v>0</v>
      </c>
    </row>
    <row r="582" spans="1:7" x14ac:dyDescent="0.25">
      <c r="A582" s="51" t="s">
        <v>2413</v>
      </c>
      <c r="B582" s="179" t="s">
        <v>3174</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4174.49</v>
      </c>
      <c r="D587" s="133">
        <f>SUM(D569:D586)</f>
        <v>578</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277.53012999999999</v>
      </c>
      <c r="D589" s="164">
        <v>55</v>
      </c>
      <c r="E589" s="57"/>
      <c r="F589" s="139">
        <f t="shared" ref="F589:F596" si="25">IF($C$602=0,"",IF(C589="[for completion]","",IF(C589="","",C589/$C$602)))</f>
        <v>6.6482336790688712E-2</v>
      </c>
      <c r="G589" s="139">
        <f t="shared" ref="G589:G596" si="26">IF($D$602=0,"",IF(D589="[for completion]","",IF(D589="","",D589/$D$602)))</f>
        <v>9.499136442141623E-2</v>
      </c>
    </row>
    <row r="590" spans="1:7" x14ac:dyDescent="0.25">
      <c r="A590" s="51" t="s">
        <v>2252</v>
      </c>
      <c r="B590" s="68" t="s">
        <v>1630</v>
      </c>
      <c r="C590" s="164">
        <v>117.13103</v>
      </c>
      <c r="D590" s="164">
        <v>21</v>
      </c>
      <c r="E590" s="57"/>
      <c r="F590" s="139">
        <f t="shared" si="25"/>
        <v>2.8058735767176931E-2</v>
      </c>
      <c r="G590" s="139">
        <f t="shared" si="26"/>
        <v>3.6269430051813469E-2</v>
      </c>
    </row>
    <row r="591" spans="1:7" x14ac:dyDescent="0.25">
      <c r="A591" s="51" t="s">
        <v>2253</v>
      </c>
      <c r="B591" s="68" t="s">
        <v>2307</v>
      </c>
      <c r="C591" s="164">
        <v>4.0822900000000004</v>
      </c>
      <c r="D591" s="164">
        <v>5</v>
      </c>
      <c r="E591" s="57"/>
      <c r="F591" s="139">
        <f t="shared" si="25"/>
        <v>9.7791248343832306E-4</v>
      </c>
      <c r="G591" s="139">
        <f t="shared" si="26"/>
        <v>8.6355785837651123E-3</v>
      </c>
    </row>
    <row r="592" spans="1:7" x14ac:dyDescent="0.25">
      <c r="A592" s="51" t="s">
        <v>2254</v>
      </c>
      <c r="B592" s="68" t="s">
        <v>1631</v>
      </c>
      <c r="C592" s="164">
        <v>171.68960000000001</v>
      </c>
      <c r="D592" s="164">
        <v>33</v>
      </c>
      <c r="E592" s="57"/>
      <c r="F592" s="139">
        <f t="shared" si="25"/>
        <v>4.1128240060488673E-2</v>
      </c>
      <c r="G592" s="139">
        <f t="shared" si="26"/>
        <v>5.6994818652849742E-2</v>
      </c>
    </row>
    <row r="593" spans="1:7" x14ac:dyDescent="0.25">
      <c r="A593" s="51" t="s">
        <v>2255</v>
      </c>
      <c r="B593" s="68" t="s">
        <v>1632</v>
      </c>
      <c r="C593" s="164">
        <v>152.59035</v>
      </c>
      <c r="D593" s="164">
        <v>25</v>
      </c>
      <c r="E593" s="57"/>
      <c r="F593" s="139">
        <f t="shared" si="25"/>
        <v>3.655301512563363E-2</v>
      </c>
      <c r="G593" s="139">
        <f t="shared" si="26"/>
        <v>4.317789291882556E-2</v>
      </c>
    </row>
    <row r="594" spans="1:7" x14ac:dyDescent="0.25">
      <c r="A594" s="51" t="s">
        <v>2419</v>
      </c>
      <c r="B594" s="68" t="s">
        <v>1633</v>
      </c>
      <c r="C594" s="164">
        <v>361.21517999999998</v>
      </c>
      <c r="D594" s="164">
        <v>54</v>
      </c>
      <c r="E594" s="57"/>
      <c r="F594" s="139">
        <f t="shared" si="25"/>
        <v>8.6529088753964284E-2</v>
      </c>
      <c r="G594" s="139">
        <f t="shared" si="26"/>
        <v>9.3264248704663211E-2</v>
      </c>
    </row>
    <row r="595" spans="1:7" x14ac:dyDescent="0.25">
      <c r="A595" s="51" t="s">
        <v>2420</v>
      </c>
      <c r="B595" s="68" t="s">
        <v>1634</v>
      </c>
      <c r="C595" s="164">
        <v>195.16069999999999</v>
      </c>
      <c r="D595" s="164">
        <v>32</v>
      </c>
      <c r="E595" s="57"/>
      <c r="F595" s="139">
        <f t="shared" si="25"/>
        <v>4.6750741570677615E-2</v>
      </c>
      <c r="G595" s="139">
        <f t="shared" si="26"/>
        <v>5.5267702936096716E-2</v>
      </c>
    </row>
    <row r="596" spans="1:7" x14ac:dyDescent="0.25">
      <c r="A596" s="51" t="s">
        <v>2421</v>
      </c>
      <c r="B596" s="68" t="s">
        <v>1635</v>
      </c>
      <c r="C596" s="164">
        <v>185.34968000000001</v>
      </c>
      <c r="D596" s="164">
        <v>23</v>
      </c>
      <c r="E596" s="57"/>
      <c r="F596" s="139">
        <f t="shared" si="25"/>
        <v>4.4400511936510748E-2</v>
      </c>
      <c r="G596" s="139">
        <f t="shared" si="26"/>
        <v>3.9723661485319514E-2</v>
      </c>
    </row>
    <row r="597" spans="1:7" x14ac:dyDescent="0.25">
      <c r="A597" s="51" t="s">
        <v>2422</v>
      </c>
      <c r="B597" s="68" t="s">
        <v>2680</v>
      </c>
      <c r="C597" s="132">
        <v>488.20359999999999</v>
      </c>
      <c r="D597" s="51">
        <v>58</v>
      </c>
      <c r="E597" s="57"/>
      <c r="F597" s="139">
        <f>IF($C$602=0,"",IF(C597="[for completion]","",IF(C597="","",C597/$C$602)))</f>
        <v>0.11694916208783052</v>
      </c>
      <c r="G597" s="139">
        <f>IF($D$602=0,"",IF(D597="[for completion]","",IF(D597="","",D597/$D$602)))</f>
        <v>0.1001727115716753</v>
      </c>
    </row>
    <row r="598" spans="1:7" x14ac:dyDescent="0.25">
      <c r="A598" s="51" t="s">
        <v>2423</v>
      </c>
      <c r="B598" s="51" t="s">
        <v>2683</v>
      </c>
      <c r="C598" s="132">
        <v>505.9085</v>
      </c>
      <c r="D598" s="51">
        <v>77</v>
      </c>
      <c r="F598" s="139">
        <f>IF($C$602=0,"",IF(C598="[for completion]","",IF(C598="","",C598/$C$602)))</f>
        <v>0.12119037050958086</v>
      </c>
      <c r="G598" s="139">
        <f>IF($D$602=0,"",IF(D598="[for completion]","",IF(D598="","",D598/$D$602)))</f>
        <v>0.13298791018998274</v>
      </c>
    </row>
    <row r="599" spans="1:7" x14ac:dyDescent="0.25">
      <c r="A599" s="51" t="s">
        <v>2424</v>
      </c>
      <c r="B599" s="51" t="s">
        <v>2681</v>
      </c>
      <c r="C599" s="132">
        <v>849.04458999999997</v>
      </c>
      <c r="D599" s="51">
        <v>113</v>
      </c>
      <c r="F599" s="139">
        <f>IF($C$602=0,"",IF(C599="[for completion]","",IF(C599="","",C599/$C$602)))</f>
        <v>0.20338861363518337</v>
      </c>
      <c r="G599" s="139">
        <f>IF($D$602=0,"",IF(D599="[for completion]","",IF(D599="","",D599/$D$602)))</f>
        <v>0.19516407599309155</v>
      </c>
    </row>
    <row r="600" spans="1:7" x14ac:dyDescent="0.25">
      <c r="A600" s="51" t="s">
        <v>2718</v>
      </c>
      <c r="B600" s="68" t="s">
        <v>2682</v>
      </c>
      <c r="C600" s="132">
        <v>866.58856000000003</v>
      </c>
      <c r="D600" s="51">
        <v>83</v>
      </c>
      <c r="E600" s="57"/>
      <c r="F600" s="139">
        <f>IF($C$602=0,"",IF(C600="[for completion]","",IF(C600="","",C600/$C$602)))</f>
        <v>0.2075912712788264</v>
      </c>
      <c r="G600" s="139">
        <f>IF($D$602=0,"",IF(D600="[for completion]","",IF(D600="","",D600/$D$602)))</f>
        <v>0.14335060449050085</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4174.4942099999998</v>
      </c>
      <c r="D602" s="133">
        <f>SUM(D589:D601)</f>
        <v>579</v>
      </c>
      <c r="E602" s="57"/>
      <c r="F602" s="127">
        <f>SUM(F589:F601)</f>
        <v>1</v>
      </c>
      <c r="G602" s="127">
        <f>SUM(G589:G601)</f>
        <v>1</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3038</v>
      </c>
      <c r="C620" s="70" t="s">
        <v>2670</v>
      </c>
      <c r="D620" s="70" t="s">
        <v>2673</v>
      </c>
      <c r="E620" s="70"/>
      <c r="F620" s="70" t="s">
        <v>2672</v>
      </c>
      <c r="G620" s="70" t="s">
        <v>3062</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6063.96</v>
      </c>
      <c r="D622" s="167">
        <v>3341.66</v>
      </c>
      <c r="E622" s="204"/>
      <c r="F622" s="167">
        <v>6.66</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25.89</v>
      </c>
      <c r="D625" s="167">
        <v>12.63</v>
      </c>
      <c r="E625" s="204"/>
      <c r="F625" s="167">
        <v>9.32</v>
      </c>
      <c r="G625" s="167" t="s">
        <v>80</v>
      </c>
    </row>
    <row r="626" spans="1:7" x14ac:dyDescent="0.25">
      <c r="A626" s="51" t="s">
        <v>2437</v>
      </c>
      <c r="B626" s="68" t="s">
        <v>767</v>
      </c>
      <c r="C626" s="167">
        <v>31.27</v>
      </c>
      <c r="D626" s="167">
        <v>14.69</v>
      </c>
      <c r="E626" s="204"/>
      <c r="F626" s="167" t="s">
        <v>3121</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273.74</v>
      </c>
      <c r="D630" s="167">
        <v>134.21</v>
      </c>
      <c r="E630" s="204"/>
      <c r="F630" s="167">
        <v>6.03</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2993</v>
      </c>
      <c r="C632" s="167">
        <v>0</v>
      </c>
      <c r="D632" s="167">
        <v>0</v>
      </c>
      <c r="E632" s="204"/>
      <c r="F632" s="167">
        <v>0</v>
      </c>
      <c r="G632" s="167" t="s">
        <v>80</v>
      </c>
    </row>
    <row r="633" spans="1:7" x14ac:dyDescent="0.25">
      <c r="A633" s="51" t="s">
        <v>2444</v>
      </c>
      <c r="B633" s="68" t="s">
        <v>134</v>
      </c>
      <c r="C633" s="167">
        <v>5</v>
      </c>
      <c r="D633" s="167">
        <v>3.73</v>
      </c>
      <c r="E633" s="204"/>
      <c r="F633" s="167">
        <v>2.2599999999999998</v>
      </c>
      <c r="G633" s="167" t="s">
        <v>80</v>
      </c>
    </row>
    <row r="634" spans="1:7" x14ac:dyDescent="0.25">
      <c r="A634" s="51" t="s">
        <v>2445</v>
      </c>
      <c r="B634" s="68" t="s">
        <v>136</v>
      </c>
      <c r="C634" s="132">
        <f>SUM(C621:C633)</f>
        <v>6399.8600000000006</v>
      </c>
      <c r="D634" s="132">
        <f>SUM(D621:D633)</f>
        <v>3506.92</v>
      </c>
      <c r="E634" s="49"/>
      <c r="F634" s="132"/>
      <c r="G634" s="139" t="str">
        <f>IF($D$639=0,"",IF(D634="[for completion]","",IF(D634="","",D634/$D$639)))</f>
        <v/>
      </c>
    </row>
    <row r="635" spans="1:7" x14ac:dyDescent="0.25">
      <c r="A635" s="51" t="s">
        <v>2446</v>
      </c>
      <c r="B635" s="51" t="s">
        <v>2669</v>
      </c>
      <c r="C635">
        <v>1.1000000000000001</v>
      </c>
      <c r="D635">
        <v>0.65</v>
      </c>
      <c r="F635" s="167">
        <v>6.31</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96588-0419-4A8F-AC79-43C526E7248F}">
  <sheetPr>
    <pageSetUpPr fitToPage="1"/>
  </sheetPr>
  <dimension ref="B17:D59"/>
  <sheetViews>
    <sheetView zoomScaleNormal="100" zoomScaleSheetLayoutView="90" workbookViewId="0">
      <selection activeCell="C19" sqref="C19"/>
    </sheetView>
  </sheetViews>
  <sheetFormatPr defaultColWidth="15.85546875" defaultRowHeight="16.5" x14ac:dyDescent="0.3"/>
  <cols>
    <col min="1" max="1" width="3.42578125" style="234" customWidth="1"/>
    <col min="2" max="2" width="18.7109375" style="234" customWidth="1"/>
    <col min="3" max="3" width="95.5703125" style="234" customWidth="1"/>
    <col min="4" max="4" width="15.140625" style="234" customWidth="1"/>
    <col min="5" max="5" width="2.85546875" style="234" customWidth="1"/>
    <col min="6" max="6" width="1.85546875" style="234" customWidth="1"/>
    <col min="7" max="256" width="15.85546875" style="234"/>
    <col min="257" max="257" width="3.42578125" style="234" customWidth="1"/>
    <col min="258" max="258" width="18.7109375" style="234" customWidth="1"/>
    <col min="259" max="259" width="95.5703125" style="234" customWidth="1"/>
    <col min="260" max="260" width="15.140625" style="234" customWidth="1"/>
    <col min="261" max="261" width="2.85546875" style="234" customWidth="1"/>
    <col min="262" max="262" width="1.85546875" style="234" customWidth="1"/>
    <col min="263" max="512" width="15.85546875" style="234"/>
    <col min="513" max="513" width="3.42578125" style="234" customWidth="1"/>
    <col min="514" max="514" width="18.7109375" style="234" customWidth="1"/>
    <col min="515" max="515" width="95.5703125" style="234" customWidth="1"/>
    <col min="516" max="516" width="15.140625" style="234" customWidth="1"/>
    <col min="517" max="517" width="2.85546875" style="234" customWidth="1"/>
    <col min="518" max="518" width="1.85546875" style="234" customWidth="1"/>
    <col min="519" max="768" width="15.85546875" style="234"/>
    <col min="769" max="769" width="3.42578125" style="234" customWidth="1"/>
    <col min="770" max="770" width="18.7109375" style="234" customWidth="1"/>
    <col min="771" max="771" width="95.5703125" style="234" customWidth="1"/>
    <col min="772" max="772" width="15.140625" style="234" customWidth="1"/>
    <col min="773" max="773" width="2.85546875" style="234" customWidth="1"/>
    <col min="774" max="774" width="1.85546875" style="234" customWidth="1"/>
    <col min="775" max="1024" width="15.85546875" style="234"/>
    <col min="1025" max="1025" width="3.42578125" style="234" customWidth="1"/>
    <col min="1026" max="1026" width="18.7109375" style="234" customWidth="1"/>
    <col min="1027" max="1027" width="95.5703125" style="234" customWidth="1"/>
    <col min="1028" max="1028" width="15.140625" style="234" customWidth="1"/>
    <col min="1029" max="1029" width="2.85546875" style="234" customWidth="1"/>
    <col min="1030" max="1030" width="1.85546875" style="234" customWidth="1"/>
    <col min="1031" max="1280" width="15.85546875" style="234"/>
    <col min="1281" max="1281" width="3.42578125" style="234" customWidth="1"/>
    <col min="1282" max="1282" width="18.7109375" style="234" customWidth="1"/>
    <col min="1283" max="1283" width="95.5703125" style="234" customWidth="1"/>
    <col min="1284" max="1284" width="15.140625" style="234" customWidth="1"/>
    <col min="1285" max="1285" width="2.85546875" style="234" customWidth="1"/>
    <col min="1286" max="1286" width="1.85546875" style="234" customWidth="1"/>
    <col min="1287" max="1536" width="15.85546875" style="234"/>
    <col min="1537" max="1537" width="3.42578125" style="234" customWidth="1"/>
    <col min="1538" max="1538" width="18.7109375" style="234" customWidth="1"/>
    <col min="1539" max="1539" width="95.5703125" style="234" customWidth="1"/>
    <col min="1540" max="1540" width="15.140625" style="234" customWidth="1"/>
    <col min="1541" max="1541" width="2.85546875" style="234" customWidth="1"/>
    <col min="1542" max="1542" width="1.85546875" style="234" customWidth="1"/>
    <col min="1543" max="1792" width="15.85546875" style="234"/>
    <col min="1793" max="1793" width="3.42578125" style="234" customWidth="1"/>
    <col min="1794" max="1794" width="18.7109375" style="234" customWidth="1"/>
    <col min="1795" max="1795" width="95.5703125" style="234" customWidth="1"/>
    <col min="1796" max="1796" width="15.140625" style="234" customWidth="1"/>
    <col min="1797" max="1797" width="2.85546875" style="234" customWidth="1"/>
    <col min="1798" max="1798" width="1.85546875" style="234" customWidth="1"/>
    <col min="1799" max="2048" width="15.85546875" style="234"/>
    <col min="2049" max="2049" width="3.42578125" style="234" customWidth="1"/>
    <col min="2050" max="2050" width="18.7109375" style="234" customWidth="1"/>
    <col min="2051" max="2051" width="95.5703125" style="234" customWidth="1"/>
    <col min="2052" max="2052" width="15.140625" style="234" customWidth="1"/>
    <col min="2053" max="2053" width="2.85546875" style="234" customWidth="1"/>
    <col min="2054" max="2054" width="1.85546875" style="234" customWidth="1"/>
    <col min="2055" max="2304" width="15.85546875" style="234"/>
    <col min="2305" max="2305" width="3.42578125" style="234" customWidth="1"/>
    <col min="2306" max="2306" width="18.7109375" style="234" customWidth="1"/>
    <col min="2307" max="2307" width="95.5703125" style="234" customWidth="1"/>
    <col min="2308" max="2308" width="15.140625" style="234" customWidth="1"/>
    <col min="2309" max="2309" width="2.85546875" style="234" customWidth="1"/>
    <col min="2310" max="2310" width="1.85546875" style="234" customWidth="1"/>
    <col min="2311" max="2560" width="15.85546875" style="234"/>
    <col min="2561" max="2561" width="3.42578125" style="234" customWidth="1"/>
    <col min="2562" max="2562" width="18.7109375" style="234" customWidth="1"/>
    <col min="2563" max="2563" width="95.5703125" style="234" customWidth="1"/>
    <col min="2564" max="2564" width="15.140625" style="234" customWidth="1"/>
    <col min="2565" max="2565" width="2.85546875" style="234" customWidth="1"/>
    <col min="2566" max="2566" width="1.85546875" style="234" customWidth="1"/>
    <col min="2567" max="2816" width="15.85546875" style="234"/>
    <col min="2817" max="2817" width="3.42578125" style="234" customWidth="1"/>
    <col min="2818" max="2818" width="18.7109375" style="234" customWidth="1"/>
    <col min="2819" max="2819" width="95.5703125" style="234" customWidth="1"/>
    <col min="2820" max="2820" width="15.140625" style="234" customWidth="1"/>
    <col min="2821" max="2821" width="2.85546875" style="234" customWidth="1"/>
    <col min="2822" max="2822" width="1.85546875" style="234" customWidth="1"/>
    <col min="2823" max="3072" width="15.85546875" style="234"/>
    <col min="3073" max="3073" width="3.42578125" style="234" customWidth="1"/>
    <col min="3074" max="3074" width="18.7109375" style="234" customWidth="1"/>
    <col min="3075" max="3075" width="95.5703125" style="234" customWidth="1"/>
    <col min="3076" max="3076" width="15.140625" style="234" customWidth="1"/>
    <col min="3077" max="3077" width="2.85546875" style="234" customWidth="1"/>
    <col min="3078" max="3078" width="1.85546875" style="234" customWidth="1"/>
    <col min="3079" max="3328" width="15.85546875" style="234"/>
    <col min="3329" max="3329" width="3.42578125" style="234" customWidth="1"/>
    <col min="3330" max="3330" width="18.7109375" style="234" customWidth="1"/>
    <col min="3331" max="3331" width="95.5703125" style="234" customWidth="1"/>
    <col min="3332" max="3332" width="15.140625" style="234" customWidth="1"/>
    <col min="3333" max="3333" width="2.85546875" style="234" customWidth="1"/>
    <col min="3334" max="3334" width="1.85546875" style="234" customWidth="1"/>
    <col min="3335" max="3584" width="15.85546875" style="234"/>
    <col min="3585" max="3585" width="3.42578125" style="234" customWidth="1"/>
    <col min="3586" max="3586" width="18.7109375" style="234" customWidth="1"/>
    <col min="3587" max="3587" width="95.5703125" style="234" customWidth="1"/>
    <col min="3588" max="3588" width="15.140625" style="234" customWidth="1"/>
    <col min="3589" max="3589" width="2.85546875" style="234" customWidth="1"/>
    <col min="3590" max="3590" width="1.85546875" style="234" customWidth="1"/>
    <col min="3591" max="3840" width="15.85546875" style="234"/>
    <col min="3841" max="3841" width="3.42578125" style="234" customWidth="1"/>
    <col min="3842" max="3842" width="18.7109375" style="234" customWidth="1"/>
    <col min="3843" max="3843" width="95.5703125" style="234" customWidth="1"/>
    <col min="3844" max="3844" width="15.140625" style="234" customWidth="1"/>
    <col min="3845" max="3845" width="2.85546875" style="234" customWidth="1"/>
    <col min="3846" max="3846" width="1.85546875" style="234" customWidth="1"/>
    <col min="3847" max="4096" width="15.85546875" style="234"/>
    <col min="4097" max="4097" width="3.42578125" style="234" customWidth="1"/>
    <col min="4098" max="4098" width="18.7109375" style="234" customWidth="1"/>
    <col min="4099" max="4099" width="95.5703125" style="234" customWidth="1"/>
    <col min="4100" max="4100" width="15.140625" style="234" customWidth="1"/>
    <col min="4101" max="4101" width="2.85546875" style="234" customWidth="1"/>
    <col min="4102" max="4102" width="1.85546875" style="234" customWidth="1"/>
    <col min="4103" max="4352" width="15.85546875" style="234"/>
    <col min="4353" max="4353" width="3.42578125" style="234" customWidth="1"/>
    <col min="4354" max="4354" width="18.7109375" style="234" customWidth="1"/>
    <col min="4355" max="4355" width="95.5703125" style="234" customWidth="1"/>
    <col min="4356" max="4356" width="15.140625" style="234" customWidth="1"/>
    <col min="4357" max="4357" width="2.85546875" style="234" customWidth="1"/>
    <col min="4358" max="4358" width="1.85546875" style="234" customWidth="1"/>
    <col min="4359" max="4608" width="15.85546875" style="234"/>
    <col min="4609" max="4609" width="3.42578125" style="234" customWidth="1"/>
    <col min="4610" max="4610" width="18.7109375" style="234" customWidth="1"/>
    <col min="4611" max="4611" width="95.5703125" style="234" customWidth="1"/>
    <col min="4612" max="4612" width="15.140625" style="234" customWidth="1"/>
    <col min="4613" max="4613" width="2.85546875" style="234" customWidth="1"/>
    <col min="4614" max="4614" width="1.85546875" style="234" customWidth="1"/>
    <col min="4615" max="4864" width="15.85546875" style="234"/>
    <col min="4865" max="4865" width="3.42578125" style="234" customWidth="1"/>
    <col min="4866" max="4866" width="18.7109375" style="234" customWidth="1"/>
    <col min="4867" max="4867" width="95.5703125" style="234" customWidth="1"/>
    <col min="4868" max="4868" width="15.140625" style="234" customWidth="1"/>
    <col min="4869" max="4869" width="2.85546875" style="234" customWidth="1"/>
    <col min="4870" max="4870" width="1.85546875" style="234" customWidth="1"/>
    <col min="4871" max="5120" width="15.85546875" style="234"/>
    <col min="5121" max="5121" width="3.42578125" style="234" customWidth="1"/>
    <col min="5122" max="5122" width="18.7109375" style="234" customWidth="1"/>
    <col min="5123" max="5123" width="95.5703125" style="234" customWidth="1"/>
    <col min="5124" max="5124" width="15.140625" style="234" customWidth="1"/>
    <col min="5125" max="5125" width="2.85546875" style="234" customWidth="1"/>
    <col min="5126" max="5126" width="1.85546875" style="234" customWidth="1"/>
    <col min="5127" max="5376" width="15.85546875" style="234"/>
    <col min="5377" max="5377" width="3.42578125" style="234" customWidth="1"/>
    <col min="5378" max="5378" width="18.7109375" style="234" customWidth="1"/>
    <col min="5379" max="5379" width="95.5703125" style="234" customWidth="1"/>
    <col min="5380" max="5380" width="15.140625" style="234" customWidth="1"/>
    <col min="5381" max="5381" width="2.85546875" style="234" customWidth="1"/>
    <col min="5382" max="5382" width="1.85546875" style="234" customWidth="1"/>
    <col min="5383" max="5632" width="15.85546875" style="234"/>
    <col min="5633" max="5633" width="3.42578125" style="234" customWidth="1"/>
    <col min="5634" max="5634" width="18.7109375" style="234" customWidth="1"/>
    <col min="5635" max="5635" width="95.5703125" style="234" customWidth="1"/>
    <col min="5636" max="5636" width="15.140625" style="234" customWidth="1"/>
    <col min="5637" max="5637" width="2.85546875" style="234" customWidth="1"/>
    <col min="5638" max="5638" width="1.85546875" style="234" customWidth="1"/>
    <col min="5639" max="5888" width="15.85546875" style="234"/>
    <col min="5889" max="5889" width="3.42578125" style="234" customWidth="1"/>
    <col min="5890" max="5890" width="18.7109375" style="234" customWidth="1"/>
    <col min="5891" max="5891" width="95.5703125" style="234" customWidth="1"/>
    <col min="5892" max="5892" width="15.140625" style="234" customWidth="1"/>
    <col min="5893" max="5893" width="2.85546875" style="234" customWidth="1"/>
    <col min="5894" max="5894" width="1.85546875" style="234" customWidth="1"/>
    <col min="5895" max="6144" width="15.85546875" style="234"/>
    <col min="6145" max="6145" width="3.42578125" style="234" customWidth="1"/>
    <col min="6146" max="6146" width="18.7109375" style="234" customWidth="1"/>
    <col min="6147" max="6147" width="95.5703125" style="234" customWidth="1"/>
    <col min="6148" max="6148" width="15.140625" style="234" customWidth="1"/>
    <col min="6149" max="6149" width="2.85546875" style="234" customWidth="1"/>
    <col min="6150" max="6150" width="1.85546875" style="234" customWidth="1"/>
    <col min="6151" max="6400" width="15.85546875" style="234"/>
    <col min="6401" max="6401" width="3.42578125" style="234" customWidth="1"/>
    <col min="6402" max="6402" width="18.7109375" style="234" customWidth="1"/>
    <col min="6403" max="6403" width="95.5703125" style="234" customWidth="1"/>
    <col min="6404" max="6404" width="15.140625" style="234" customWidth="1"/>
    <col min="6405" max="6405" width="2.85546875" style="234" customWidth="1"/>
    <col min="6406" max="6406" width="1.85546875" style="234" customWidth="1"/>
    <col min="6407" max="6656" width="15.85546875" style="234"/>
    <col min="6657" max="6657" width="3.42578125" style="234" customWidth="1"/>
    <col min="6658" max="6658" width="18.7109375" style="234" customWidth="1"/>
    <col min="6659" max="6659" width="95.5703125" style="234" customWidth="1"/>
    <col min="6660" max="6660" width="15.140625" style="234" customWidth="1"/>
    <col min="6661" max="6661" width="2.85546875" style="234" customWidth="1"/>
    <col min="6662" max="6662" width="1.85546875" style="234" customWidth="1"/>
    <col min="6663" max="6912" width="15.85546875" style="234"/>
    <col min="6913" max="6913" width="3.42578125" style="234" customWidth="1"/>
    <col min="6914" max="6914" width="18.7109375" style="234" customWidth="1"/>
    <col min="6915" max="6915" width="95.5703125" style="234" customWidth="1"/>
    <col min="6916" max="6916" width="15.140625" style="234" customWidth="1"/>
    <col min="6917" max="6917" width="2.85546875" style="234" customWidth="1"/>
    <col min="6918" max="6918" width="1.85546875" style="234" customWidth="1"/>
    <col min="6919" max="7168" width="15.85546875" style="234"/>
    <col min="7169" max="7169" width="3.42578125" style="234" customWidth="1"/>
    <col min="7170" max="7170" width="18.7109375" style="234" customWidth="1"/>
    <col min="7171" max="7171" width="95.5703125" style="234" customWidth="1"/>
    <col min="7172" max="7172" width="15.140625" style="234" customWidth="1"/>
    <col min="7173" max="7173" width="2.85546875" style="234" customWidth="1"/>
    <col min="7174" max="7174" width="1.85546875" style="234" customWidth="1"/>
    <col min="7175" max="7424" width="15.85546875" style="234"/>
    <col min="7425" max="7425" width="3.42578125" style="234" customWidth="1"/>
    <col min="7426" max="7426" width="18.7109375" style="234" customWidth="1"/>
    <col min="7427" max="7427" width="95.5703125" style="234" customWidth="1"/>
    <col min="7428" max="7428" width="15.140625" style="234" customWidth="1"/>
    <col min="7429" max="7429" width="2.85546875" style="234" customWidth="1"/>
    <col min="7430" max="7430" width="1.85546875" style="234" customWidth="1"/>
    <col min="7431" max="7680" width="15.85546875" style="234"/>
    <col min="7681" max="7681" width="3.42578125" style="234" customWidth="1"/>
    <col min="7682" max="7682" width="18.7109375" style="234" customWidth="1"/>
    <col min="7683" max="7683" width="95.5703125" style="234" customWidth="1"/>
    <col min="7684" max="7684" width="15.140625" style="234" customWidth="1"/>
    <col min="7685" max="7685" width="2.85546875" style="234" customWidth="1"/>
    <col min="7686" max="7686" width="1.85546875" style="234" customWidth="1"/>
    <col min="7687" max="7936" width="15.85546875" style="234"/>
    <col min="7937" max="7937" width="3.42578125" style="234" customWidth="1"/>
    <col min="7938" max="7938" width="18.7109375" style="234" customWidth="1"/>
    <col min="7939" max="7939" width="95.5703125" style="234" customWidth="1"/>
    <col min="7940" max="7940" width="15.140625" style="234" customWidth="1"/>
    <col min="7941" max="7941" width="2.85546875" style="234" customWidth="1"/>
    <col min="7942" max="7942" width="1.85546875" style="234" customWidth="1"/>
    <col min="7943" max="8192" width="15.85546875" style="234"/>
    <col min="8193" max="8193" width="3.42578125" style="234" customWidth="1"/>
    <col min="8194" max="8194" width="18.7109375" style="234" customWidth="1"/>
    <col min="8195" max="8195" width="95.5703125" style="234" customWidth="1"/>
    <col min="8196" max="8196" width="15.140625" style="234" customWidth="1"/>
    <col min="8197" max="8197" width="2.85546875" style="234" customWidth="1"/>
    <col min="8198" max="8198" width="1.85546875" style="234" customWidth="1"/>
    <col min="8199" max="8448" width="15.85546875" style="234"/>
    <col min="8449" max="8449" width="3.42578125" style="234" customWidth="1"/>
    <col min="8450" max="8450" width="18.7109375" style="234" customWidth="1"/>
    <col min="8451" max="8451" width="95.5703125" style="234" customWidth="1"/>
    <col min="8452" max="8452" width="15.140625" style="234" customWidth="1"/>
    <col min="8453" max="8453" width="2.85546875" style="234" customWidth="1"/>
    <col min="8454" max="8454" width="1.85546875" style="234" customWidth="1"/>
    <col min="8455" max="8704" width="15.85546875" style="234"/>
    <col min="8705" max="8705" width="3.42578125" style="234" customWidth="1"/>
    <col min="8706" max="8706" width="18.7109375" style="234" customWidth="1"/>
    <col min="8707" max="8707" width="95.5703125" style="234" customWidth="1"/>
    <col min="8708" max="8708" width="15.140625" style="234" customWidth="1"/>
    <col min="8709" max="8709" width="2.85546875" style="234" customWidth="1"/>
    <col min="8710" max="8710" width="1.85546875" style="234" customWidth="1"/>
    <col min="8711" max="8960" width="15.85546875" style="234"/>
    <col min="8961" max="8961" width="3.42578125" style="234" customWidth="1"/>
    <col min="8962" max="8962" width="18.7109375" style="234" customWidth="1"/>
    <col min="8963" max="8963" width="95.5703125" style="234" customWidth="1"/>
    <col min="8964" max="8964" width="15.140625" style="234" customWidth="1"/>
    <col min="8965" max="8965" width="2.85546875" style="234" customWidth="1"/>
    <col min="8966" max="8966" width="1.85546875" style="234" customWidth="1"/>
    <col min="8967" max="9216" width="15.85546875" style="234"/>
    <col min="9217" max="9217" width="3.42578125" style="234" customWidth="1"/>
    <col min="9218" max="9218" width="18.7109375" style="234" customWidth="1"/>
    <col min="9219" max="9219" width="95.5703125" style="234" customWidth="1"/>
    <col min="9220" max="9220" width="15.140625" style="234" customWidth="1"/>
    <col min="9221" max="9221" width="2.85546875" style="234" customWidth="1"/>
    <col min="9222" max="9222" width="1.85546875" style="234" customWidth="1"/>
    <col min="9223" max="9472" width="15.85546875" style="234"/>
    <col min="9473" max="9473" width="3.42578125" style="234" customWidth="1"/>
    <col min="9474" max="9474" width="18.7109375" style="234" customWidth="1"/>
    <col min="9475" max="9475" width="95.5703125" style="234" customWidth="1"/>
    <col min="9476" max="9476" width="15.140625" style="234" customWidth="1"/>
    <col min="9477" max="9477" width="2.85546875" style="234" customWidth="1"/>
    <col min="9478" max="9478" width="1.85546875" style="234" customWidth="1"/>
    <col min="9479" max="9728" width="15.85546875" style="234"/>
    <col min="9729" max="9729" width="3.42578125" style="234" customWidth="1"/>
    <col min="9730" max="9730" width="18.7109375" style="234" customWidth="1"/>
    <col min="9731" max="9731" width="95.5703125" style="234" customWidth="1"/>
    <col min="9732" max="9732" width="15.140625" style="234" customWidth="1"/>
    <col min="9733" max="9733" width="2.85546875" style="234" customWidth="1"/>
    <col min="9734" max="9734" width="1.85546875" style="234" customWidth="1"/>
    <col min="9735" max="9984" width="15.85546875" style="234"/>
    <col min="9985" max="9985" width="3.42578125" style="234" customWidth="1"/>
    <col min="9986" max="9986" width="18.7109375" style="234" customWidth="1"/>
    <col min="9987" max="9987" width="95.5703125" style="234" customWidth="1"/>
    <col min="9988" max="9988" width="15.140625" style="234" customWidth="1"/>
    <col min="9989" max="9989" width="2.85546875" style="234" customWidth="1"/>
    <col min="9990" max="9990" width="1.85546875" style="234" customWidth="1"/>
    <col min="9991" max="10240" width="15.85546875" style="234"/>
    <col min="10241" max="10241" width="3.42578125" style="234" customWidth="1"/>
    <col min="10242" max="10242" width="18.7109375" style="234" customWidth="1"/>
    <col min="10243" max="10243" width="95.5703125" style="234" customWidth="1"/>
    <col min="10244" max="10244" width="15.140625" style="234" customWidth="1"/>
    <col min="10245" max="10245" width="2.85546875" style="234" customWidth="1"/>
    <col min="10246" max="10246" width="1.85546875" style="234" customWidth="1"/>
    <col min="10247" max="10496" width="15.85546875" style="234"/>
    <col min="10497" max="10497" width="3.42578125" style="234" customWidth="1"/>
    <col min="10498" max="10498" width="18.7109375" style="234" customWidth="1"/>
    <col min="10499" max="10499" width="95.5703125" style="234" customWidth="1"/>
    <col min="10500" max="10500" width="15.140625" style="234" customWidth="1"/>
    <col min="10501" max="10501" width="2.85546875" style="234" customWidth="1"/>
    <col min="10502" max="10502" width="1.85546875" style="234" customWidth="1"/>
    <col min="10503" max="10752" width="15.85546875" style="234"/>
    <col min="10753" max="10753" width="3.42578125" style="234" customWidth="1"/>
    <col min="10754" max="10754" width="18.7109375" style="234" customWidth="1"/>
    <col min="10755" max="10755" width="95.5703125" style="234" customWidth="1"/>
    <col min="10756" max="10756" width="15.140625" style="234" customWidth="1"/>
    <col min="10757" max="10757" width="2.85546875" style="234" customWidth="1"/>
    <col min="10758" max="10758" width="1.85546875" style="234" customWidth="1"/>
    <col min="10759" max="11008" width="15.85546875" style="234"/>
    <col min="11009" max="11009" width="3.42578125" style="234" customWidth="1"/>
    <col min="11010" max="11010" width="18.7109375" style="234" customWidth="1"/>
    <col min="11011" max="11011" width="95.5703125" style="234" customWidth="1"/>
    <col min="11012" max="11012" width="15.140625" style="234" customWidth="1"/>
    <col min="11013" max="11013" width="2.85546875" style="234" customWidth="1"/>
    <col min="11014" max="11014" width="1.85546875" style="234" customWidth="1"/>
    <col min="11015" max="11264" width="15.85546875" style="234"/>
    <col min="11265" max="11265" width="3.42578125" style="234" customWidth="1"/>
    <col min="11266" max="11266" width="18.7109375" style="234" customWidth="1"/>
    <col min="11267" max="11267" width="95.5703125" style="234" customWidth="1"/>
    <col min="11268" max="11268" width="15.140625" style="234" customWidth="1"/>
    <col min="11269" max="11269" width="2.85546875" style="234" customWidth="1"/>
    <col min="11270" max="11270" width="1.85546875" style="234" customWidth="1"/>
    <col min="11271" max="11520" width="15.85546875" style="234"/>
    <col min="11521" max="11521" width="3.42578125" style="234" customWidth="1"/>
    <col min="11522" max="11522" width="18.7109375" style="234" customWidth="1"/>
    <col min="11523" max="11523" width="95.5703125" style="234" customWidth="1"/>
    <col min="11524" max="11524" width="15.140625" style="234" customWidth="1"/>
    <col min="11525" max="11525" width="2.85546875" style="234" customWidth="1"/>
    <col min="11526" max="11526" width="1.85546875" style="234" customWidth="1"/>
    <col min="11527" max="11776" width="15.85546875" style="234"/>
    <col min="11777" max="11777" width="3.42578125" style="234" customWidth="1"/>
    <col min="11778" max="11778" width="18.7109375" style="234" customWidth="1"/>
    <col min="11779" max="11779" width="95.5703125" style="234" customWidth="1"/>
    <col min="11780" max="11780" width="15.140625" style="234" customWidth="1"/>
    <col min="11781" max="11781" width="2.85546875" style="234" customWidth="1"/>
    <col min="11782" max="11782" width="1.85546875" style="234" customWidth="1"/>
    <col min="11783" max="12032" width="15.85546875" style="234"/>
    <col min="12033" max="12033" width="3.42578125" style="234" customWidth="1"/>
    <col min="12034" max="12034" width="18.7109375" style="234" customWidth="1"/>
    <col min="12035" max="12035" width="95.5703125" style="234" customWidth="1"/>
    <col min="12036" max="12036" width="15.140625" style="234" customWidth="1"/>
    <col min="12037" max="12037" width="2.85546875" style="234" customWidth="1"/>
    <col min="12038" max="12038" width="1.85546875" style="234" customWidth="1"/>
    <col min="12039" max="12288" width="15.85546875" style="234"/>
    <col min="12289" max="12289" width="3.42578125" style="234" customWidth="1"/>
    <col min="12290" max="12290" width="18.7109375" style="234" customWidth="1"/>
    <col min="12291" max="12291" width="95.5703125" style="234" customWidth="1"/>
    <col min="12292" max="12292" width="15.140625" style="234" customWidth="1"/>
    <col min="12293" max="12293" width="2.85546875" style="234" customWidth="1"/>
    <col min="12294" max="12294" width="1.85546875" style="234" customWidth="1"/>
    <col min="12295" max="12544" width="15.85546875" style="234"/>
    <col min="12545" max="12545" width="3.42578125" style="234" customWidth="1"/>
    <col min="12546" max="12546" width="18.7109375" style="234" customWidth="1"/>
    <col min="12547" max="12547" width="95.5703125" style="234" customWidth="1"/>
    <col min="12548" max="12548" width="15.140625" style="234" customWidth="1"/>
    <col min="12549" max="12549" width="2.85546875" style="234" customWidth="1"/>
    <col min="12550" max="12550" width="1.85546875" style="234" customWidth="1"/>
    <col min="12551" max="12800" width="15.85546875" style="234"/>
    <col min="12801" max="12801" width="3.42578125" style="234" customWidth="1"/>
    <col min="12802" max="12802" width="18.7109375" style="234" customWidth="1"/>
    <col min="12803" max="12803" width="95.5703125" style="234" customWidth="1"/>
    <col min="12804" max="12804" width="15.140625" style="234" customWidth="1"/>
    <col min="12805" max="12805" width="2.85546875" style="234" customWidth="1"/>
    <col min="12806" max="12806" width="1.85546875" style="234" customWidth="1"/>
    <col min="12807" max="13056" width="15.85546875" style="234"/>
    <col min="13057" max="13057" width="3.42578125" style="234" customWidth="1"/>
    <col min="13058" max="13058" width="18.7109375" style="234" customWidth="1"/>
    <col min="13059" max="13059" width="95.5703125" style="234" customWidth="1"/>
    <col min="13060" max="13060" width="15.140625" style="234" customWidth="1"/>
    <col min="13061" max="13061" width="2.85546875" style="234" customWidth="1"/>
    <col min="13062" max="13062" width="1.85546875" style="234" customWidth="1"/>
    <col min="13063" max="13312" width="15.85546875" style="234"/>
    <col min="13313" max="13313" width="3.42578125" style="234" customWidth="1"/>
    <col min="13314" max="13314" width="18.7109375" style="234" customWidth="1"/>
    <col min="13315" max="13315" width="95.5703125" style="234" customWidth="1"/>
    <col min="13316" max="13316" width="15.140625" style="234" customWidth="1"/>
    <col min="13317" max="13317" width="2.85546875" style="234" customWidth="1"/>
    <col min="13318" max="13318" width="1.85546875" style="234" customWidth="1"/>
    <col min="13319" max="13568" width="15.85546875" style="234"/>
    <col min="13569" max="13569" width="3.42578125" style="234" customWidth="1"/>
    <col min="13570" max="13570" width="18.7109375" style="234" customWidth="1"/>
    <col min="13571" max="13571" width="95.5703125" style="234" customWidth="1"/>
    <col min="13572" max="13572" width="15.140625" style="234" customWidth="1"/>
    <col min="13573" max="13573" width="2.85546875" style="234" customWidth="1"/>
    <col min="13574" max="13574" width="1.85546875" style="234" customWidth="1"/>
    <col min="13575" max="13824" width="15.85546875" style="234"/>
    <col min="13825" max="13825" width="3.42578125" style="234" customWidth="1"/>
    <col min="13826" max="13826" width="18.7109375" style="234" customWidth="1"/>
    <col min="13827" max="13827" width="95.5703125" style="234" customWidth="1"/>
    <col min="13828" max="13828" width="15.140625" style="234" customWidth="1"/>
    <col min="13829" max="13829" width="2.85546875" style="234" customWidth="1"/>
    <col min="13830" max="13830" width="1.85546875" style="234" customWidth="1"/>
    <col min="13831" max="14080" width="15.85546875" style="234"/>
    <col min="14081" max="14081" width="3.42578125" style="234" customWidth="1"/>
    <col min="14082" max="14082" width="18.7109375" style="234" customWidth="1"/>
    <col min="14083" max="14083" width="95.5703125" style="234" customWidth="1"/>
    <col min="14084" max="14084" width="15.140625" style="234" customWidth="1"/>
    <col min="14085" max="14085" width="2.85546875" style="234" customWidth="1"/>
    <col min="14086" max="14086" width="1.85546875" style="234" customWidth="1"/>
    <col min="14087" max="14336" width="15.85546875" style="234"/>
    <col min="14337" max="14337" width="3.42578125" style="234" customWidth="1"/>
    <col min="14338" max="14338" width="18.7109375" style="234" customWidth="1"/>
    <col min="14339" max="14339" width="95.5703125" style="234" customWidth="1"/>
    <col min="14340" max="14340" width="15.140625" style="234" customWidth="1"/>
    <col min="14341" max="14341" width="2.85546875" style="234" customWidth="1"/>
    <col min="14342" max="14342" width="1.85546875" style="234" customWidth="1"/>
    <col min="14343" max="14592" width="15.85546875" style="234"/>
    <col min="14593" max="14593" width="3.42578125" style="234" customWidth="1"/>
    <col min="14594" max="14594" width="18.7109375" style="234" customWidth="1"/>
    <col min="14595" max="14595" width="95.5703125" style="234" customWidth="1"/>
    <col min="14596" max="14596" width="15.140625" style="234" customWidth="1"/>
    <col min="14597" max="14597" width="2.85546875" style="234" customWidth="1"/>
    <col min="14598" max="14598" width="1.85546875" style="234" customWidth="1"/>
    <col min="14599" max="14848" width="15.85546875" style="234"/>
    <col min="14849" max="14849" width="3.42578125" style="234" customWidth="1"/>
    <col min="14850" max="14850" width="18.7109375" style="234" customWidth="1"/>
    <col min="14851" max="14851" width="95.5703125" style="234" customWidth="1"/>
    <col min="14852" max="14852" width="15.140625" style="234" customWidth="1"/>
    <col min="14853" max="14853" width="2.85546875" style="234" customWidth="1"/>
    <col min="14854" max="14854" width="1.85546875" style="234" customWidth="1"/>
    <col min="14855" max="15104" width="15.85546875" style="234"/>
    <col min="15105" max="15105" width="3.42578125" style="234" customWidth="1"/>
    <col min="15106" max="15106" width="18.7109375" style="234" customWidth="1"/>
    <col min="15107" max="15107" width="95.5703125" style="234" customWidth="1"/>
    <col min="15108" max="15108" width="15.140625" style="234" customWidth="1"/>
    <col min="15109" max="15109" width="2.85546875" style="234" customWidth="1"/>
    <col min="15110" max="15110" width="1.85546875" style="234" customWidth="1"/>
    <col min="15111" max="15360" width="15.85546875" style="234"/>
    <col min="15361" max="15361" width="3.42578125" style="234" customWidth="1"/>
    <col min="15362" max="15362" width="18.7109375" style="234" customWidth="1"/>
    <col min="15363" max="15363" width="95.5703125" style="234" customWidth="1"/>
    <col min="15364" max="15364" width="15.140625" style="234" customWidth="1"/>
    <col min="15365" max="15365" width="2.85546875" style="234" customWidth="1"/>
    <col min="15366" max="15366" width="1.85546875" style="234" customWidth="1"/>
    <col min="15367" max="15616" width="15.85546875" style="234"/>
    <col min="15617" max="15617" width="3.42578125" style="234" customWidth="1"/>
    <col min="15618" max="15618" width="18.7109375" style="234" customWidth="1"/>
    <col min="15619" max="15619" width="95.5703125" style="234" customWidth="1"/>
    <col min="15620" max="15620" width="15.140625" style="234" customWidth="1"/>
    <col min="15621" max="15621" width="2.85546875" style="234" customWidth="1"/>
    <col min="15622" max="15622" width="1.85546875" style="234" customWidth="1"/>
    <col min="15623" max="15872" width="15.85546875" style="234"/>
    <col min="15873" max="15873" width="3.42578125" style="234" customWidth="1"/>
    <col min="15874" max="15874" width="18.7109375" style="234" customWidth="1"/>
    <col min="15875" max="15875" width="95.5703125" style="234" customWidth="1"/>
    <col min="15876" max="15876" width="15.140625" style="234" customWidth="1"/>
    <col min="15877" max="15877" width="2.85546875" style="234" customWidth="1"/>
    <col min="15878" max="15878" width="1.85546875" style="234" customWidth="1"/>
    <col min="15879" max="16128" width="15.85546875" style="234"/>
    <col min="16129" max="16129" width="3.42578125" style="234" customWidth="1"/>
    <col min="16130" max="16130" width="18.7109375" style="234" customWidth="1"/>
    <col min="16131" max="16131" width="95.5703125" style="234" customWidth="1"/>
    <col min="16132" max="16132" width="15.140625" style="234" customWidth="1"/>
    <col min="16133" max="16133" width="2.85546875" style="234" customWidth="1"/>
    <col min="16134" max="16134" width="1.85546875" style="234" customWidth="1"/>
    <col min="16135" max="16384" width="15.85546875" style="234"/>
  </cols>
  <sheetData>
    <row r="17" spans="2:4" ht="20.25" x14ac:dyDescent="0.3">
      <c r="C17" s="235" t="str">
        <f>"Published "&amp;TEXT(Contents!D7,"dd-mmm-åååå")&amp;" ●  Data  "&amp;TEXT(Contents!D7,"dd-mmm-åååå")</f>
        <v>Published 31-mar-2025 ●  Data  31-mar-2025</v>
      </c>
    </row>
    <row r="18" spans="2:4" ht="20.25" x14ac:dyDescent="0.3">
      <c r="C18" s="235"/>
    </row>
    <row r="20" spans="2:4" ht="37.5" x14ac:dyDescent="0.3">
      <c r="C20" s="236" t="s">
        <v>3181</v>
      </c>
    </row>
    <row r="21" spans="2:4" ht="37.5" x14ac:dyDescent="0.3">
      <c r="C21" s="236" t="s">
        <v>3182</v>
      </c>
    </row>
    <row r="22" spans="2:4" ht="37.5" x14ac:dyDescent="0.3">
      <c r="C22" s="236">
        <v>2019</v>
      </c>
    </row>
    <row r="23" spans="2:4" ht="12" customHeight="1" x14ac:dyDescent="0.3"/>
    <row r="24" spans="2:4" ht="12" customHeight="1" x14ac:dyDescent="0.3"/>
    <row r="25" spans="2:4" ht="30" customHeight="1" x14ac:dyDescent="0.3">
      <c r="C25" s="237" t="str">
        <f>"DLR General Capital Centre B, " &amp; 'Tabel A - General Issuer Detail'!C9</f>
        <v>DLR General Capital Centre B, Q1 2025</v>
      </c>
    </row>
    <row r="26" spans="2:4" ht="15.75" customHeight="1" x14ac:dyDescent="0.3">
      <c r="B26" s="238"/>
      <c r="C26" s="239"/>
    </row>
    <row r="27" spans="2:4" x14ac:dyDescent="0.3">
      <c r="B27" s="240"/>
      <c r="C27" s="474"/>
      <c r="D27" s="474"/>
    </row>
    <row r="28" spans="2:4" ht="18" customHeight="1" x14ac:dyDescent="0.3">
      <c r="B28" s="240"/>
      <c r="C28" s="242"/>
      <c r="D28" s="241"/>
    </row>
    <row r="29" spans="2:4" ht="25.5" customHeight="1" x14ac:dyDescent="0.3"/>
    <row r="30" spans="2:4" ht="14.25" customHeight="1" x14ac:dyDescent="0.3">
      <c r="B30" s="243"/>
      <c r="C30" s="244"/>
    </row>
    <row r="31" spans="2:4" ht="18.75" customHeight="1" x14ac:dyDescent="0.3">
      <c r="C31" s="244"/>
    </row>
    <row r="42" ht="94.5" customHeight="1" x14ac:dyDescent="0.3"/>
    <row r="43" ht="39" customHeight="1" x14ac:dyDescent="0.3"/>
    <row r="59"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6873E-9B38-49FE-A858-C5D1DBB7BA4A}">
  <sheetPr>
    <pageSetUpPr fitToPage="1"/>
  </sheetPr>
  <dimension ref="A1:E44"/>
  <sheetViews>
    <sheetView zoomScale="85" zoomScaleNormal="85" workbookViewId="0"/>
  </sheetViews>
  <sheetFormatPr defaultColWidth="15.85546875" defaultRowHeight="17.25" x14ac:dyDescent="0.3"/>
  <cols>
    <col min="1" max="1" width="3.42578125" style="234" customWidth="1"/>
    <col min="2" max="2" width="33.7109375" style="248" bestFit="1" customWidth="1"/>
    <col min="3" max="3" width="1.5703125" style="249" customWidth="1"/>
    <col min="4" max="4" width="71" style="248" customWidth="1"/>
    <col min="5" max="6" width="23.5703125" style="248" customWidth="1"/>
    <col min="7" max="7" width="1.85546875" style="248" customWidth="1"/>
    <col min="8" max="8" width="15.85546875" style="248"/>
    <col min="9" max="9" width="6.140625" style="248" customWidth="1"/>
    <col min="10" max="16384" width="15.85546875" style="248"/>
  </cols>
  <sheetData>
    <row r="1" spans="2:4" s="234" customFormat="1" ht="12" customHeight="1" x14ac:dyDescent="0.3">
      <c r="C1" s="245"/>
    </row>
    <row r="2" spans="2:4" s="234" customFormat="1" ht="12" customHeight="1" x14ac:dyDescent="0.3">
      <c r="C2" s="245"/>
    </row>
    <row r="3" spans="2:4" s="234" customFormat="1" ht="12" customHeight="1" x14ac:dyDescent="0.3">
      <c r="C3" s="245"/>
    </row>
    <row r="4" spans="2:4" s="234" customFormat="1" ht="15.75" customHeight="1" x14ac:dyDescent="0.3">
      <c r="C4" s="245"/>
    </row>
    <row r="5" spans="2:4" s="234" customFormat="1" ht="24" customHeight="1" x14ac:dyDescent="0.35">
      <c r="B5" s="475" t="s">
        <v>3183</v>
      </c>
      <c r="C5" s="475"/>
      <c r="D5" s="475"/>
    </row>
    <row r="6" spans="2:4" s="234" customFormat="1" ht="6" customHeight="1" x14ac:dyDescent="0.3">
      <c r="C6" s="245"/>
    </row>
    <row r="7" spans="2:4" s="234" customFormat="1" ht="15.75" customHeight="1" x14ac:dyDescent="0.3">
      <c r="B7" s="246" t="s">
        <v>3184</v>
      </c>
      <c r="D7" s="247">
        <v>45747</v>
      </c>
    </row>
    <row r="8" spans="2:4" ht="11.25" customHeight="1" x14ac:dyDescent="0.3"/>
    <row r="10" spans="2:4" x14ac:dyDescent="0.3">
      <c r="B10" s="250" t="s">
        <v>3185</v>
      </c>
    </row>
    <row r="11" spans="2:4" x14ac:dyDescent="0.3">
      <c r="B11" s="249" t="s">
        <v>3186</v>
      </c>
      <c r="D11" s="249"/>
    </row>
    <row r="12" spans="2:4" x14ac:dyDescent="0.3">
      <c r="B12" s="251" t="s">
        <v>3141</v>
      </c>
      <c r="D12" s="252" t="s">
        <v>3186</v>
      </c>
    </row>
    <row r="13" spans="2:4" x14ac:dyDescent="0.3">
      <c r="B13" s="251"/>
    </row>
    <row r="14" spans="2:4" x14ac:dyDescent="0.3">
      <c r="B14" s="249" t="s">
        <v>3187</v>
      </c>
    </row>
    <row r="15" spans="2:4" x14ac:dyDescent="0.3">
      <c r="B15" s="251" t="s">
        <v>3188</v>
      </c>
      <c r="D15" s="252" t="s">
        <v>3189</v>
      </c>
    </row>
    <row r="16" spans="2:4" x14ac:dyDescent="0.3">
      <c r="B16" s="251" t="s">
        <v>3190</v>
      </c>
      <c r="D16" s="252" t="s">
        <v>3191</v>
      </c>
    </row>
    <row r="17" spans="2:4" x14ac:dyDescent="0.3">
      <c r="B17" s="251" t="s">
        <v>3192</v>
      </c>
      <c r="D17" s="252" t="s">
        <v>3193</v>
      </c>
    </row>
    <row r="18" spans="2:4" x14ac:dyDescent="0.3">
      <c r="B18" s="251" t="s">
        <v>3194</v>
      </c>
      <c r="D18" s="252" t="s">
        <v>3195</v>
      </c>
    </row>
    <row r="19" spans="2:4" x14ac:dyDescent="0.3">
      <c r="B19" s="251" t="s">
        <v>3196</v>
      </c>
      <c r="D19" s="252" t="s">
        <v>3197</v>
      </c>
    </row>
    <row r="20" spans="2:4" x14ac:dyDescent="0.3">
      <c r="B20" s="251" t="s">
        <v>3198</v>
      </c>
      <c r="D20" s="252" t="s">
        <v>3199</v>
      </c>
    </row>
    <row r="21" spans="2:4" x14ac:dyDescent="0.3">
      <c r="B21" s="251"/>
    </row>
    <row r="22" spans="2:4" x14ac:dyDescent="0.3">
      <c r="B22" s="251" t="s">
        <v>3200</v>
      </c>
      <c r="D22" s="252" t="s">
        <v>3201</v>
      </c>
    </row>
    <row r="23" spans="2:4" x14ac:dyDescent="0.3">
      <c r="B23" s="251" t="s">
        <v>3202</v>
      </c>
      <c r="D23" s="252" t="s">
        <v>3203</v>
      </c>
    </row>
    <row r="24" spans="2:4" x14ac:dyDescent="0.3">
      <c r="B24" s="251" t="s">
        <v>3204</v>
      </c>
      <c r="D24" s="252" t="s">
        <v>3205</v>
      </c>
    </row>
    <row r="25" spans="2:4" x14ac:dyDescent="0.3">
      <c r="B25" s="251" t="s">
        <v>3206</v>
      </c>
      <c r="D25" s="252" t="s">
        <v>3207</v>
      </c>
    </row>
    <row r="26" spans="2:4" x14ac:dyDescent="0.3">
      <c r="B26" s="251" t="s">
        <v>3208</v>
      </c>
      <c r="D26" s="252" t="s">
        <v>3209</v>
      </c>
    </row>
    <row r="27" spans="2:4" x14ac:dyDescent="0.3">
      <c r="B27" s="251" t="s">
        <v>3210</v>
      </c>
      <c r="D27" s="252" t="s">
        <v>3211</v>
      </c>
    </row>
    <row r="28" spans="2:4" x14ac:dyDescent="0.3">
      <c r="B28" s="251" t="s">
        <v>3212</v>
      </c>
      <c r="D28" s="252" t="s">
        <v>3213</v>
      </c>
    </row>
    <row r="29" spans="2:4" x14ac:dyDescent="0.3">
      <c r="B29" s="251" t="s">
        <v>3214</v>
      </c>
      <c r="D29" s="252" t="s">
        <v>3215</v>
      </c>
    </row>
    <row r="30" spans="2:4" x14ac:dyDescent="0.3">
      <c r="B30" s="251" t="s">
        <v>3216</v>
      </c>
      <c r="D30" s="252" t="s">
        <v>3217</v>
      </c>
    </row>
    <row r="31" spans="2:4" x14ac:dyDescent="0.3">
      <c r="B31" s="251" t="s">
        <v>3218</v>
      </c>
      <c r="D31" s="252" t="s">
        <v>3219</v>
      </c>
    </row>
    <row r="32" spans="2:4" x14ac:dyDescent="0.3">
      <c r="B32" s="251" t="s">
        <v>3220</v>
      </c>
      <c r="D32" s="252" t="s">
        <v>3221</v>
      </c>
    </row>
    <row r="33" spans="2:5" x14ac:dyDescent="0.3">
      <c r="B33" s="251" t="s">
        <v>3222</v>
      </c>
      <c r="D33" s="252" t="s">
        <v>3223</v>
      </c>
    </row>
    <row r="34" spans="2:5" x14ac:dyDescent="0.3">
      <c r="B34" s="251" t="s">
        <v>3224</v>
      </c>
      <c r="D34" s="252" t="s">
        <v>3225</v>
      </c>
    </row>
    <row r="35" spans="2:5" x14ac:dyDescent="0.3">
      <c r="B35" s="251" t="s">
        <v>3226</v>
      </c>
      <c r="D35" s="252" t="s">
        <v>3227</v>
      </c>
    </row>
    <row r="36" spans="2:5" x14ac:dyDescent="0.3">
      <c r="B36" s="251" t="s">
        <v>3228</v>
      </c>
      <c r="D36" s="252" t="s">
        <v>3229</v>
      </c>
    </row>
    <row r="37" spans="2:5" x14ac:dyDescent="0.3">
      <c r="B37" s="251" t="s">
        <v>3230</v>
      </c>
      <c r="D37" s="252" t="s">
        <v>3231</v>
      </c>
    </row>
    <row r="38" spans="2:5" x14ac:dyDescent="0.3">
      <c r="B38" s="251" t="s">
        <v>3232</v>
      </c>
      <c r="D38" s="252" t="s">
        <v>3233</v>
      </c>
    </row>
    <row r="39" spans="2:5" x14ac:dyDescent="0.3">
      <c r="B39" s="251" t="s">
        <v>3234</v>
      </c>
      <c r="D39" s="252" t="s">
        <v>3235</v>
      </c>
    </row>
    <row r="40" spans="2:5" x14ac:dyDescent="0.3">
      <c r="E40" s="249"/>
    </row>
    <row r="41" spans="2:5" x14ac:dyDescent="0.3">
      <c r="E41" s="249"/>
    </row>
    <row r="42" spans="2:5" x14ac:dyDescent="0.3">
      <c r="B42" s="250" t="s">
        <v>3236</v>
      </c>
      <c r="E42" s="249"/>
    </row>
    <row r="43" spans="2:5" x14ac:dyDescent="0.3">
      <c r="B43" s="251" t="s">
        <v>3237</v>
      </c>
      <c r="D43" s="252" t="s">
        <v>3238</v>
      </c>
      <c r="E43" s="249"/>
    </row>
    <row r="44" spans="2:5" x14ac:dyDescent="0.3">
      <c r="B44" s="251" t="s">
        <v>3239</v>
      </c>
      <c r="D44" s="252" t="s">
        <v>3240</v>
      </c>
    </row>
  </sheetData>
  <mergeCells count="1">
    <mergeCell ref="B5:D5"/>
  </mergeCells>
  <hyperlinks>
    <hyperlink ref="D12" location="'Tabel A - General Issuer Detail'!A1" display="General Issuer Detail" xr:uid="{AE3B752B-48D3-49A1-8DAA-78D9B9F4FABC}"/>
    <hyperlink ref="D15" location="'G1-G4 - Cover pool inform.'!A1" display="General cover pool information " xr:uid="{AAAAE5E1-92C9-489D-A0F3-4B7436CBE3F3}"/>
    <hyperlink ref="D16" location="'G1-G4 - Cover pool inform.'!B25" display="Outstanding CBs" xr:uid="{FED8977B-A549-4941-AC82-29B113B2C495}"/>
    <hyperlink ref="D19" location="'G1-G4 - Cover pool inform.'!B61" display="Legal ALM (balance principle) adherence" xr:uid="{7023ACED-673E-44A0-8AB2-A1A40953F34B}"/>
    <hyperlink ref="D20" location="'G1-G4 - Cover pool inform.'!B70" display="Additional characteristics of ALM business model for issued CBs" xr:uid="{34E4E60A-C56E-4D0B-911A-662DC6D52071}"/>
    <hyperlink ref="D22" location="'Table 1-3 - Lending'!B7" display="Number of loans by property category" xr:uid="{686F353F-79D9-4B41-BDD3-A1E4FFC8207D}"/>
    <hyperlink ref="D23" location="'Table 1-3 - Lending'!B16" display="Lending by property category, DKKbn" xr:uid="{4378D609-D97B-4070-840B-C2C6620BF74E}"/>
    <hyperlink ref="D24" location="'Table 1-3 - Lending'!B23" display="Lending, by loan size, DKKbn" xr:uid="{FBB5C7E9-1677-4C35-A59A-45CC5E17E71C}"/>
    <hyperlink ref="D25" location="'Table 4 - LTV'!B7" display="Lending, by-loan to-value (LTV), current property value, DKKbn" xr:uid="{25204588-FE6B-47D9-90B8-915CED2C5650}"/>
    <hyperlink ref="D26" location="'Table 4 - LTV'!B29" display="Lending, by-loan to-value (LTV), current property value, Per cent" xr:uid="{BFD0AB90-34AF-4747-8DF7-3DAFAD97CA24}"/>
    <hyperlink ref="D27" location="'Table 4 - LTV'!B51" display="Lending, by-loan to-value (LTV), current property value, DKKbn (&quot;Sidste krone&quot;)" xr:uid="{073E1F57-F25D-4A94-919E-B89C097EF303}"/>
    <hyperlink ref="D28" location="'Table 4 - LTV'!B73" display="Lending, by-loan to-value (LTV), current property value, Per cent (&quot;Sidste krone&quot;)" xr:uid="{7679E9C2-4ED1-4154-B87C-CDEDE4670426}"/>
    <hyperlink ref="D29" location="'Table 5 - Lending by region'!B7" display="Lending by region, DKKbn" xr:uid="{FB42A1D9-6EDD-445A-B91D-CA400FF4696C}"/>
    <hyperlink ref="D30" location="'Table 6-8 - Lending by loantype'!B6" display="Lending by loan type - IO Loans, DKKbn" xr:uid="{0AD03BFF-8242-4AF5-80DE-3BE572619B42}"/>
    <hyperlink ref="D31" location="'Table 6-8 - Lending by loantype'!B23" display="Lending by loan type - Repayment Loans / Amortizing Loans, DKKbn" xr:uid="{BAA9D79E-2AE7-4442-8297-99CE1CF515B4}"/>
    <hyperlink ref="D32" location="'Table 6-8 - Lending by loantype'!B40" display="Lending by loan type - All loans, DKKbn" xr:uid="{EBD18111-32C2-4ED9-9D22-58B9D2823573}"/>
    <hyperlink ref="D33" location="'Table 9-11 - Lending'!B6" display="Lending by Seasoning, DKKbn (Seasoning defined by duration of customer relationship)" xr:uid="{43E21923-6B75-4F1F-BBCA-D84BB2BFF675}"/>
    <hyperlink ref="D34" location="'Table 9-11 - Lending'!B20" display="Lending by remaining maturity, DKKbn" xr:uid="{13527673-F41B-46BB-9228-A9D660AF9FFF}"/>
    <hyperlink ref="D35" location="'Table 9-11 - Lending'!B35" display="90 day Non-performing loans by property type, as percentage of instalments payments, %" xr:uid="{921D123C-42E8-4695-B660-03A51927BF2B}"/>
    <hyperlink ref="D36" location="'Table 9-11 - Lending'!B45" display="90 day Non-performing loans by property type, as percentage of lending, %" xr:uid="{E75413AE-E331-4D07-8612-6018BB91135B}"/>
    <hyperlink ref="D37" location="'Table 9-11 - Lending'!B55" display="90 day Non-performing loans by property type, as percentage of lending, by continous LTV bracket, %" xr:uid="{0D2F2227-A857-43CD-8D9B-FAD390B7B8AB}"/>
    <hyperlink ref="D38" location="'Table 9-11 - Lending'!B67" display="Realised losses (DKKm)" xr:uid="{9762C17C-0AA2-48CF-98C6-7C90625FAFFA}"/>
    <hyperlink ref="D39" location="'Table 9-11 - Lending'!B76" display="Realised losses (%)" xr:uid="{1E0A5A31-E184-4D91-8C77-7CE49177102F}"/>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3816-99F3-4E22-9387-9DBA0022103B}">
  <sheetPr>
    <pageSetUpPr fitToPage="1"/>
  </sheetPr>
  <dimension ref="B1:I46"/>
  <sheetViews>
    <sheetView zoomScale="85" zoomScaleNormal="85" workbookViewId="0"/>
  </sheetViews>
  <sheetFormatPr defaultColWidth="15.85546875" defaultRowHeight="16.5" x14ac:dyDescent="0.3"/>
  <cols>
    <col min="1" max="1" width="3.42578125" style="234" customWidth="1"/>
    <col min="2" max="2" width="68.42578125" style="234" bestFit="1" customWidth="1"/>
    <col min="3" max="6" width="15.7109375" style="234" bestFit="1" customWidth="1"/>
    <col min="7" max="7" width="5.140625" style="234" customWidth="1"/>
    <col min="8" max="16384" width="15.85546875" style="234"/>
  </cols>
  <sheetData>
    <row r="1" spans="2:6" ht="12" customHeight="1" x14ac:dyDescent="0.3"/>
    <row r="2" spans="2:6" ht="12" customHeight="1" x14ac:dyDescent="0.3"/>
    <row r="3" spans="2:6" ht="12" customHeight="1" x14ac:dyDescent="0.3"/>
    <row r="4" spans="2:6" ht="36" customHeight="1" x14ac:dyDescent="0.3">
      <c r="B4" s="253" t="s">
        <v>3241</v>
      </c>
      <c r="C4" s="476"/>
      <c r="D4" s="476"/>
    </row>
    <row r="5" spans="2:6" x14ac:dyDescent="0.3">
      <c r="B5" s="254" t="s">
        <v>3242</v>
      </c>
      <c r="C5" s="255"/>
      <c r="D5" s="255"/>
      <c r="E5" s="255"/>
      <c r="F5" s="255"/>
    </row>
    <row r="6" spans="2:6" ht="3.75" customHeight="1" x14ac:dyDescent="0.3">
      <c r="B6" s="256"/>
      <c r="C6" s="257"/>
      <c r="D6" s="257"/>
      <c r="E6" s="257"/>
      <c r="F6" s="257"/>
    </row>
    <row r="7" spans="2:6" ht="3" customHeight="1" x14ac:dyDescent="0.3">
      <c r="B7" s="256"/>
    </row>
    <row r="8" spans="2:6" ht="3.75" customHeight="1" x14ac:dyDescent="0.3"/>
    <row r="9" spans="2:6" x14ac:dyDescent="0.3">
      <c r="B9" s="258" t="s">
        <v>3243</v>
      </c>
      <c r="C9" s="259" t="s">
        <v>3244</v>
      </c>
      <c r="D9" s="259" t="s">
        <v>3245</v>
      </c>
      <c r="E9" s="259" t="s">
        <v>3246</v>
      </c>
      <c r="F9" s="259" t="s">
        <v>3247</v>
      </c>
    </row>
    <row r="10" spans="2:6" x14ac:dyDescent="0.3">
      <c r="B10" s="260" t="s">
        <v>3248</v>
      </c>
      <c r="C10" s="261">
        <v>209.8817407769701</v>
      </c>
      <c r="D10" s="261">
        <v>206.55217725284999</v>
      </c>
      <c r="E10" s="261">
        <v>203.29764302022991</v>
      </c>
      <c r="F10" s="261">
        <v>197.67968670641989</v>
      </c>
    </row>
    <row r="11" spans="2:6" x14ac:dyDescent="0.3">
      <c r="B11" s="260" t="s">
        <v>3249</v>
      </c>
      <c r="C11" s="261">
        <v>196.82591009189002</v>
      </c>
      <c r="D11" s="261">
        <v>193.62263745279</v>
      </c>
      <c r="E11" s="261">
        <v>190.28436018959997</v>
      </c>
      <c r="F11" s="261">
        <v>186.33430599241001</v>
      </c>
    </row>
    <row r="12" spans="2:6" ht="33" x14ac:dyDescent="0.3">
      <c r="B12" s="262" t="s">
        <v>3250</v>
      </c>
      <c r="C12" s="263">
        <v>196.82591009189002</v>
      </c>
      <c r="D12" s="263">
        <v>193.62263745279</v>
      </c>
      <c r="E12" s="263">
        <v>190.28436018959997</v>
      </c>
      <c r="F12" s="263">
        <v>186.33430599241001</v>
      </c>
    </row>
    <row r="13" spans="2:6" x14ac:dyDescent="0.3">
      <c r="B13" s="264" t="s">
        <v>3251</v>
      </c>
      <c r="C13" s="265">
        <v>0.2124279523683652</v>
      </c>
      <c r="D13" s="265">
        <v>0.21507228804786629</v>
      </c>
      <c r="E13" s="265">
        <v>0.21443860304848505</v>
      </c>
      <c r="F13" s="265">
        <v>0.219144249852227</v>
      </c>
    </row>
    <row r="14" spans="2:6" x14ac:dyDescent="0.3">
      <c r="B14" s="260" t="s">
        <v>3252</v>
      </c>
      <c r="C14" s="266">
        <v>0.2349024666013157</v>
      </c>
      <c r="D14" s="266">
        <v>0.23719698218772653</v>
      </c>
      <c r="E14" s="266">
        <v>0.2318246948562645</v>
      </c>
      <c r="F14" s="266">
        <v>0.23689433729914652</v>
      </c>
    </row>
    <row r="15" spans="2:6" x14ac:dyDescent="0.3">
      <c r="B15" s="260" t="s">
        <v>3253</v>
      </c>
      <c r="C15" s="261">
        <v>183.34538273095995</v>
      </c>
      <c r="D15" s="261">
        <v>180.67720331331</v>
      </c>
      <c r="E15" s="261">
        <v>177.94776048281003</v>
      </c>
      <c r="F15" s="261">
        <v>172.28071987522</v>
      </c>
    </row>
    <row r="16" spans="2:6" x14ac:dyDescent="0.3">
      <c r="B16" s="260" t="s">
        <v>3254</v>
      </c>
      <c r="C16" s="261">
        <v>4</v>
      </c>
      <c r="D16" s="261">
        <v>4</v>
      </c>
      <c r="E16" s="261">
        <v>4</v>
      </c>
      <c r="F16" s="261">
        <v>4</v>
      </c>
    </row>
    <row r="17" spans="2:6" x14ac:dyDescent="0.3">
      <c r="B17" s="267" t="s">
        <v>3255</v>
      </c>
      <c r="C17" s="261">
        <v>0</v>
      </c>
      <c r="D17" s="261">
        <v>0</v>
      </c>
      <c r="E17" s="261">
        <v>0</v>
      </c>
      <c r="F17" s="261">
        <v>0</v>
      </c>
    </row>
    <row r="18" spans="2:6" x14ac:dyDescent="0.3">
      <c r="B18" s="264" t="s">
        <v>3256</v>
      </c>
      <c r="C18" s="268" t="s">
        <v>3257</v>
      </c>
      <c r="D18" s="268" t="s">
        <v>3257</v>
      </c>
      <c r="E18" s="268" t="s">
        <v>3257</v>
      </c>
      <c r="F18" s="268" t="s">
        <v>3257</v>
      </c>
    </row>
    <row r="19" spans="2:6" x14ac:dyDescent="0.3">
      <c r="B19" s="269" t="s">
        <v>3258</v>
      </c>
      <c r="C19" s="261">
        <v>6.7897112599999998</v>
      </c>
      <c r="D19" s="261">
        <v>35.526330689999995</v>
      </c>
      <c r="E19" s="261">
        <v>27.164650780000002</v>
      </c>
      <c r="F19" s="261">
        <v>25.972428849999996</v>
      </c>
    </row>
    <row r="20" spans="2:6" ht="33" x14ac:dyDescent="0.3">
      <c r="B20" s="270" t="s">
        <v>3259</v>
      </c>
      <c r="C20" s="263">
        <v>0</v>
      </c>
      <c r="D20" s="263">
        <v>1.2741400000005962E-6</v>
      </c>
      <c r="E20" s="263">
        <v>9.0920799999999992E-6</v>
      </c>
      <c r="F20" s="263">
        <v>3.6012389600000006E-3</v>
      </c>
    </row>
    <row r="21" spans="2:6" ht="9.75" customHeight="1" x14ac:dyDescent="0.3">
      <c r="B21" s="256"/>
      <c r="C21" s="257"/>
      <c r="D21" s="257"/>
      <c r="E21" s="257"/>
      <c r="F21" s="257"/>
    </row>
    <row r="22" spans="2:6" x14ac:dyDescent="0.3">
      <c r="B22" s="271"/>
      <c r="C22" s="257"/>
      <c r="D22" s="257"/>
      <c r="E22" s="257"/>
      <c r="F22" s="257"/>
    </row>
    <row r="23" spans="2:6" x14ac:dyDescent="0.3">
      <c r="B23" s="272" t="s">
        <v>3260</v>
      </c>
      <c r="C23" s="273"/>
      <c r="D23" s="273"/>
      <c r="E23" s="273"/>
      <c r="F23" s="273"/>
    </row>
    <row r="24" spans="2:6" x14ac:dyDescent="0.3">
      <c r="B24" s="274" t="s">
        <v>3261</v>
      </c>
      <c r="C24" s="275">
        <v>202.64099999999999</v>
      </c>
      <c r="D24" s="275">
        <v>199.2</v>
      </c>
      <c r="E24" s="275">
        <v>195.30500000000001</v>
      </c>
      <c r="F24" s="275">
        <v>193.86500000000001</v>
      </c>
    </row>
    <row r="25" spans="2:6" x14ac:dyDescent="0.3">
      <c r="B25" s="272" t="s">
        <v>3262</v>
      </c>
      <c r="C25" s="273"/>
      <c r="D25" s="273"/>
      <c r="E25" s="273"/>
      <c r="F25" s="273"/>
    </row>
    <row r="26" spans="2:6" ht="3" customHeight="1" x14ac:dyDescent="0.3">
      <c r="B26" s="276"/>
      <c r="C26" s="273"/>
      <c r="D26" s="273"/>
      <c r="E26" s="273"/>
      <c r="F26" s="273"/>
    </row>
    <row r="27" spans="2:6" x14ac:dyDescent="0.3">
      <c r="B27" s="262" t="s">
        <v>3263</v>
      </c>
      <c r="C27" s="270"/>
      <c r="D27" s="270"/>
      <c r="E27" s="270"/>
      <c r="F27" s="270"/>
    </row>
    <row r="28" spans="2:6" x14ac:dyDescent="0.3">
      <c r="B28" s="277" t="s">
        <v>3264</v>
      </c>
      <c r="C28" s="278">
        <v>1.4999999999999999E-2</v>
      </c>
      <c r="D28" s="278">
        <v>2.1000000000000001E-2</v>
      </c>
      <c r="E28" s="278">
        <v>1.9E-2</v>
      </c>
      <c r="F28" s="278">
        <v>2.1999999999999999E-2</v>
      </c>
    </row>
    <row r="29" spans="2:6" x14ac:dyDescent="0.3">
      <c r="B29" s="277" t="s">
        <v>3265</v>
      </c>
      <c r="C29" s="278">
        <v>0.59499999999999997</v>
      </c>
      <c r="D29" s="278">
        <v>0.55700000000000005</v>
      </c>
      <c r="E29" s="278">
        <v>0.54300000000000004</v>
      </c>
      <c r="F29" s="278">
        <v>0.53800000000000003</v>
      </c>
    </row>
    <row r="30" spans="2:6" x14ac:dyDescent="0.3">
      <c r="B30" s="277" t="s">
        <v>3266</v>
      </c>
      <c r="C30" s="278">
        <v>202.03100000000001</v>
      </c>
      <c r="D30" s="278">
        <v>198.62100000000001</v>
      </c>
      <c r="E30" s="278">
        <v>194.74299999999999</v>
      </c>
      <c r="F30" s="278">
        <v>193.30500000000001</v>
      </c>
    </row>
    <row r="31" spans="2:6" x14ac:dyDescent="0.3">
      <c r="B31" s="262" t="s">
        <v>3267</v>
      </c>
      <c r="C31" s="279"/>
      <c r="D31" s="279"/>
      <c r="E31" s="279"/>
      <c r="F31" s="279"/>
    </row>
    <row r="32" spans="2:6" x14ac:dyDescent="0.3">
      <c r="B32" s="277" t="s">
        <v>3268</v>
      </c>
      <c r="C32" s="278">
        <v>202.06</v>
      </c>
      <c r="D32" s="278">
        <v>198.57599999999999</v>
      </c>
      <c r="E32" s="278">
        <v>194.63800000000001</v>
      </c>
      <c r="F32" s="278">
        <v>193.15700000000001</v>
      </c>
    </row>
    <row r="33" spans="2:9" x14ac:dyDescent="0.3">
      <c r="B33" s="277" t="s">
        <v>3269</v>
      </c>
      <c r="C33" s="278">
        <v>0.58099999999999996</v>
      </c>
      <c r="D33" s="278">
        <v>0.623</v>
      </c>
      <c r="E33" s="278">
        <v>0.66700000000000004</v>
      </c>
      <c r="F33" s="278">
        <v>0.70799999999999996</v>
      </c>
    </row>
    <row r="34" spans="2:9" x14ac:dyDescent="0.3">
      <c r="B34" s="277" t="s">
        <v>3270</v>
      </c>
      <c r="C34" s="280">
        <v>0</v>
      </c>
      <c r="D34" s="280">
        <v>0</v>
      </c>
      <c r="E34" s="280">
        <v>0</v>
      </c>
      <c r="F34" s="280">
        <v>0</v>
      </c>
    </row>
    <row r="35" spans="2:9" x14ac:dyDescent="0.3">
      <c r="B35" s="277" t="s">
        <v>3271</v>
      </c>
      <c r="C35" s="280">
        <v>0</v>
      </c>
      <c r="D35" s="280">
        <v>0</v>
      </c>
      <c r="E35" s="280">
        <v>0</v>
      </c>
      <c r="F35" s="280">
        <v>0</v>
      </c>
    </row>
    <row r="36" spans="2:9" x14ac:dyDescent="0.3">
      <c r="B36" s="262" t="s">
        <v>3272</v>
      </c>
      <c r="C36" s="279"/>
      <c r="D36" s="279"/>
      <c r="E36" s="279"/>
      <c r="F36" s="279"/>
    </row>
    <row r="37" spans="2:9" ht="33" x14ac:dyDescent="0.3">
      <c r="B37" s="277" t="s">
        <v>3273</v>
      </c>
      <c r="C37" s="278">
        <v>57.253999999999998</v>
      </c>
      <c r="D37" s="278">
        <v>56.295000000000002</v>
      </c>
      <c r="E37" s="278">
        <v>54.249000000000002</v>
      </c>
      <c r="F37" s="278">
        <v>53.786999999999999</v>
      </c>
    </row>
    <row r="38" spans="2:9" ht="33" x14ac:dyDescent="0.3">
      <c r="B38" s="277" t="s">
        <v>3274</v>
      </c>
      <c r="C38" s="278">
        <v>141.95099999999999</v>
      </c>
      <c r="D38" s="278">
        <v>139.40600000000001</v>
      </c>
      <c r="E38" s="278">
        <v>137.495</v>
      </c>
      <c r="F38" s="278">
        <v>136.55600000000001</v>
      </c>
      <c r="I38" s="281"/>
    </row>
    <row r="39" spans="2:9" x14ac:dyDescent="0.3">
      <c r="B39" s="277" t="s">
        <v>3275</v>
      </c>
      <c r="C39" s="278">
        <v>3.4350000000000001</v>
      </c>
      <c r="D39" s="278">
        <v>3.4990000000000001</v>
      </c>
      <c r="E39" s="278">
        <v>3.5609999999999999</v>
      </c>
      <c r="F39" s="278">
        <v>3.5219999999999998</v>
      </c>
    </row>
    <row r="40" spans="2:9" x14ac:dyDescent="0.3">
      <c r="B40" s="262" t="s">
        <v>3276</v>
      </c>
      <c r="C40" s="282">
        <v>202.64099999999999</v>
      </c>
      <c r="D40" s="282">
        <v>199.2</v>
      </c>
      <c r="E40" s="282">
        <v>195.30500000000001</v>
      </c>
      <c r="F40" s="282">
        <v>193.86500000000001</v>
      </c>
    </row>
    <row r="41" spans="2:9" x14ac:dyDescent="0.3">
      <c r="B41" s="260" t="s">
        <v>3277</v>
      </c>
      <c r="C41" s="283">
        <v>0.26400000000000001</v>
      </c>
      <c r="D41" s="283">
        <v>0.34799999999999998</v>
      </c>
      <c r="E41" s="283">
        <v>0.39600000000000002</v>
      </c>
      <c r="F41" s="283">
        <v>0.33100000000000002</v>
      </c>
    </row>
    <row r="42" spans="2:9" ht="33" x14ac:dyDescent="0.3">
      <c r="B42" s="270" t="s">
        <v>3278</v>
      </c>
      <c r="C42" s="284">
        <v>0.3847908216929759</v>
      </c>
      <c r="D42" s="284">
        <v>0.3847908216929759</v>
      </c>
      <c r="E42" s="284">
        <v>0.3987506565237271</v>
      </c>
      <c r="F42" s="284">
        <v>0.39714220624517899</v>
      </c>
    </row>
    <row r="46" spans="2:9" x14ac:dyDescent="0.3">
      <c r="F46" s="285" t="s">
        <v>3279</v>
      </c>
    </row>
  </sheetData>
  <mergeCells count="1">
    <mergeCell ref="C4:D4"/>
  </mergeCells>
  <hyperlinks>
    <hyperlink ref="F46" location="Contents!A1" display="To Frontpage" xr:uid="{31B86C19-A579-4F7E-85B5-B8B662913F8C}"/>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5B2C-2DEF-4AB8-9A08-461D12024E60}">
  <sheetPr>
    <pageSetUpPr fitToPage="1"/>
  </sheetPr>
  <dimension ref="A3:L133"/>
  <sheetViews>
    <sheetView zoomScale="85" zoomScaleNormal="85" workbookViewId="0"/>
  </sheetViews>
  <sheetFormatPr defaultRowHeight="16.5" x14ac:dyDescent="0.3"/>
  <cols>
    <col min="1" max="1" width="3.28515625" style="234" customWidth="1"/>
    <col min="2" max="2" width="57.140625" style="234" customWidth="1"/>
    <col min="3" max="3" width="15.85546875" style="234" customWidth="1"/>
    <col min="4" max="8" width="10.7109375" style="234" customWidth="1"/>
    <col min="9" max="9" width="10.85546875" style="234" customWidth="1"/>
    <col min="10" max="10" width="10.7109375" style="234" customWidth="1"/>
    <col min="11" max="11" width="9.140625" style="234"/>
    <col min="12" max="12" width="8.85546875" style="234" customWidth="1"/>
    <col min="13" max="16384" width="9.140625" style="234"/>
  </cols>
  <sheetData>
    <row r="3" spans="2:10" ht="12" customHeight="1" x14ac:dyDescent="0.3"/>
    <row r="4" spans="2:10" ht="18" x14ac:dyDescent="0.3">
      <c r="B4" s="481" t="s">
        <v>3280</v>
      </c>
      <c r="C4" s="482"/>
      <c r="D4" s="482"/>
      <c r="E4" s="482"/>
      <c r="F4" s="253"/>
      <c r="G4" s="253"/>
      <c r="H4" s="253"/>
      <c r="I4" s="253"/>
    </row>
    <row r="5" spans="2:10" ht="4.5" customHeight="1" x14ac:dyDescent="0.3">
      <c r="B5" s="483"/>
      <c r="C5" s="483"/>
      <c r="D5" s="483"/>
      <c r="E5" s="483"/>
      <c r="F5" s="483"/>
      <c r="G5" s="483"/>
      <c r="H5" s="483"/>
      <c r="I5" s="483"/>
    </row>
    <row r="6" spans="2:10" ht="5.25" customHeight="1" x14ac:dyDescent="0.3">
      <c r="B6" s="287"/>
      <c r="C6" s="287"/>
      <c r="D6" s="287"/>
      <c r="E6" s="287"/>
      <c r="F6" s="287"/>
      <c r="G6" s="287"/>
      <c r="H6" s="287"/>
      <c r="I6" s="287"/>
    </row>
    <row r="7" spans="2:10" x14ac:dyDescent="0.3">
      <c r="B7" s="288" t="s">
        <v>3281</v>
      </c>
      <c r="C7" s="289"/>
      <c r="D7" s="289"/>
      <c r="E7" s="289"/>
      <c r="F7" s="289"/>
      <c r="G7" s="259" t="s">
        <v>3244</v>
      </c>
      <c r="H7" s="259" t="s">
        <v>3245</v>
      </c>
      <c r="I7" s="259" t="s">
        <v>3246</v>
      </c>
      <c r="J7" s="259" t="s">
        <v>3247</v>
      </c>
    </row>
    <row r="8" spans="2:10" x14ac:dyDescent="0.3">
      <c r="B8" s="290" t="s">
        <v>3282</v>
      </c>
      <c r="G8" s="261">
        <v>227.14216905796061</v>
      </c>
      <c r="H8" s="261">
        <v>223.21410422964908</v>
      </c>
      <c r="I8" s="261">
        <v>218.45370465050019</v>
      </c>
      <c r="J8" s="261">
        <v>214.15727224995968</v>
      </c>
    </row>
    <row r="9" spans="2:10" x14ac:dyDescent="0.3">
      <c r="B9" s="290" t="s">
        <v>3283</v>
      </c>
      <c r="G9" s="291">
        <v>1.5772568958613129</v>
      </c>
      <c r="H9" s="291">
        <v>1.7970758252397412</v>
      </c>
      <c r="I9" s="291">
        <v>1.6594435564724901</v>
      </c>
      <c r="J9" s="291">
        <v>1.5641888470782443</v>
      </c>
    </row>
    <row r="10" spans="2:10" x14ac:dyDescent="0.3">
      <c r="B10" s="290" t="s">
        <v>3284</v>
      </c>
      <c r="G10" s="291">
        <v>25.011963741989046</v>
      </c>
      <c r="H10" s="291">
        <v>23.979073648110031</v>
      </c>
      <c r="I10" s="291">
        <v>23.18971205575291</v>
      </c>
      <c r="J10" s="291">
        <v>23.988833863255927</v>
      </c>
    </row>
    <row r="11" spans="2:10" x14ac:dyDescent="0.3">
      <c r="B11" s="290" t="s">
        <v>3285</v>
      </c>
      <c r="C11" s="290" t="s">
        <v>3286</v>
      </c>
      <c r="D11" s="290"/>
      <c r="E11" s="290"/>
      <c r="F11" s="290"/>
      <c r="G11" s="292">
        <v>0.12315642472324119</v>
      </c>
      <c r="H11" s="292">
        <v>0.12067224823607492</v>
      </c>
      <c r="I11" s="292">
        <v>0.11904924223491498</v>
      </c>
      <c r="J11" s="292">
        <v>0.12408130883216906</v>
      </c>
    </row>
    <row r="12" spans="2:10" x14ac:dyDescent="0.3">
      <c r="B12" s="293"/>
      <c r="C12" s="294" t="s">
        <v>3287</v>
      </c>
      <c r="D12" s="294"/>
      <c r="E12" s="294"/>
      <c r="F12" s="294"/>
      <c r="G12" s="295">
        <v>0.08</v>
      </c>
      <c r="H12" s="295">
        <v>0.08</v>
      </c>
      <c r="I12" s="295">
        <v>0.08</v>
      </c>
      <c r="J12" s="295">
        <v>0.08</v>
      </c>
    </row>
    <row r="13" spans="2:10" x14ac:dyDescent="0.3">
      <c r="B13" s="290" t="s">
        <v>3288</v>
      </c>
      <c r="G13" s="296">
        <v>205.42500000000001</v>
      </c>
      <c r="H13" s="296">
        <v>202.17400000000001</v>
      </c>
      <c r="I13" s="296">
        <v>197.44499999999999</v>
      </c>
      <c r="J13" s="296">
        <v>195.387</v>
      </c>
    </row>
    <row r="14" spans="2:10" x14ac:dyDescent="0.3">
      <c r="C14" s="290" t="s">
        <v>3289</v>
      </c>
      <c r="D14" s="290"/>
      <c r="E14" s="290"/>
      <c r="F14" s="290"/>
      <c r="G14" s="296">
        <v>5.2069999999999999</v>
      </c>
      <c r="H14" s="296">
        <v>5.2859999999999996</v>
      </c>
      <c r="I14" s="296">
        <v>6.125</v>
      </c>
      <c r="J14" s="296">
        <v>12.977</v>
      </c>
    </row>
    <row r="15" spans="2:10" x14ac:dyDescent="0.3">
      <c r="B15" s="290" t="s">
        <v>3290</v>
      </c>
      <c r="G15" s="296">
        <v>0</v>
      </c>
      <c r="H15" s="296">
        <v>0</v>
      </c>
      <c r="I15" s="296">
        <v>0</v>
      </c>
      <c r="J15" s="296">
        <v>0</v>
      </c>
    </row>
    <row r="16" spans="2:10" x14ac:dyDescent="0.3">
      <c r="B16" s="290" t="s">
        <v>3291</v>
      </c>
      <c r="G16" s="297">
        <v>4</v>
      </c>
      <c r="H16" s="297">
        <v>4</v>
      </c>
      <c r="I16" s="297">
        <v>4</v>
      </c>
      <c r="J16" s="297">
        <v>4</v>
      </c>
    </row>
    <row r="17" spans="1:10" x14ac:dyDescent="0.3">
      <c r="B17" s="290" t="s">
        <v>3292</v>
      </c>
      <c r="G17" s="297">
        <v>1.7289694170564172</v>
      </c>
      <c r="H17" s="297">
        <v>1.6903761595976283</v>
      </c>
      <c r="I17" s="297">
        <v>1.2955565170717729</v>
      </c>
      <c r="J17" s="297">
        <v>1.2954836434876287</v>
      </c>
    </row>
    <row r="18" spans="1:10" x14ac:dyDescent="0.3">
      <c r="A18" s="298"/>
      <c r="B18" s="299" t="s">
        <v>3293</v>
      </c>
      <c r="C18" s="300"/>
      <c r="D18" s="300"/>
      <c r="E18" s="300"/>
      <c r="F18" s="300"/>
      <c r="G18" s="301">
        <v>0</v>
      </c>
      <c r="H18" s="301">
        <v>0</v>
      </c>
      <c r="I18" s="301">
        <v>0</v>
      </c>
      <c r="J18" s="301">
        <v>0</v>
      </c>
    </row>
    <row r="19" spans="1:10" x14ac:dyDescent="0.3">
      <c r="B19" s="299" t="s">
        <v>3294</v>
      </c>
      <c r="C19" s="300"/>
      <c r="D19" s="300"/>
      <c r="E19" s="300"/>
      <c r="F19" s="300"/>
      <c r="G19" s="301">
        <v>17.793343235247193</v>
      </c>
      <c r="H19" s="301">
        <v>17.511868255802444</v>
      </c>
      <c r="I19" s="301">
        <v>17.26471336654247</v>
      </c>
      <c r="J19" s="301">
        <v>16.8787089661467</v>
      </c>
    </row>
    <row r="20" spans="1:10" x14ac:dyDescent="0.3">
      <c r="A20" s="298"/>
      <c r="B20" s="299" t="s">
        <v>3295</v>
      </c>
      <c r="C20" s="300"/>
      <c r="D20" s="300"/>
      <c r="E20" s="300"/>
      <c r="F20" s="300"/>
      <c r="G20" s="301">
        <v>17.793343235247193</v>
      </c>
      <c r="H20" s="301">
        <v>17.511868255802444</v>
      </c>
      <c r="I20" s="301">
        <v>17.26471336654247</v>
      </c>
      <c r="J20" s="301">
        <v>16.8787089661467</v>
      </c>
    </row>
    <row r="21" spans="1:10" x14ac:dyDescent="0.3">
      <c r="B21" s="302"/>
      <c r="C21" s="300"/>
      <c r="D21" s="300"/>
      <c r="E21" s="300"/>
      <c r="F21" s="300"/>
      <c r="G21" s="303"/>
      <c r="H21" s="303"/>
      <c r="I21" s="303"/>
      <c r="J21" s="303"/>
    </row>
    <row r="22" spans="1:10" x14ac:dyDescent="0.3">
      <c r="B22" s="304" t="s">
        <v>3296</v>
      </c>
      <c r="C22" s="305"/>
      <c r="D22" s="306"/>
      <c r="E22" s="306"/>
      <c r="F22" s="306"/>
      <c r="G22" s="307">
        <v>0</v>
      </c>
      <c r="H22" s="307">
        <v>0</v>
      </c>
      <c r="I22" s="308">
        <v>0</v>
      </c>
      <c r="J22" s="307">
        <v>0</v>
      </c>
    </row>
    <row r="23" spans="1:10" x14ac:dyDescent="0.3">
      <c r="B23" s="309"/>
      <c r="C23" s="310"/>
      <c r="D23" s="300"/>
      <c r="E23" s="300"/>
      <c r="F23" s="300"/>
      <c r="G23" s="311"/>
      <c r="H23" s="312"/>
      <c r="I23" s="312"/>
      <c r="J23" s="312"/>
    </row>
    <row r="24" spans="1:10" ht="21" customHeight="1" x14ac:dyDescent="0.3"/>
    <row r="25" spans="1:10" ht="18" x14ac:dyDescent="0.3">
      <c r="B25" s="481" t="s">
        <v>3297</v>
      </c>
      <c r="C25" s="482"/>
      <c r="D25" s="482"/>
      <c r="E25" s="482"/>
      <c r="F25" s="286"/>
      <c r="G25" s="253"/>
      <c r="H25" s="253"/>
      <c r="I25" s="253"/>
      <c r="J25" s="253"/>
    </row>
    <row r="26" spans="1:10" ht="5.25" customHeight="1" x14ac:dyDescent="0.3">
      <c r="B26" s="287"/>
      <c r="C26" s="287"/>
      <c r="D26" s="287"/>
      <c r="E26" s="287"/>
      <c r="F26" s="287"/>
      <c r="G26" s="287"/>
      <c r="H26" s="287"/>
      <c r="I26" s="287"/>
      <c r="J26" s="287"/>
    </row>
    <row r="27" spans="1:10" x14ac:dyDescent="0.3">
      <c r="B27" s="288" t="s">
        <v>3281</v>
      </c>
      <c r="C27" s="289"/>
      <c r="D27" s="289"/>
      <c r="E27" s="289"/>
      <c r="F27" s="289"/>
      <c r="G27" s="259" t="s">
        <v>3244</v>
      </c>
      <c r="H27" s="259" t="s">
        <v>3245</v>
      </c>
      <c r="I27" s="259" t="s">
        <v>3246</v>
      </c>
      <c r="J27" s="259" t="s">
        <v>3247</v>
      </c>
    </row>
    <row r="28" spans="1:10" x14ac:dyDescent="0.3">
      <c r="B28" s="290" t="s">
        <v>3288</v>
      </c>
      <c r="G28" s="313">
        <v>205.42500000000001</v>
      </c>
      <c r="H28" s="313">
        <v>202.17400000000001</v>
      </c>
      <c r="I28" s="313">
        <v>197.44499999999999</v>
      </c>
      <c r="J28" s="313">
        <v>195.387</v>
      </c>
    </row>
    <row r="29" spans="1:10" x14ac:dyDescent="0.3">
      <c r="B29" s="290" t="s">
        <v>3298</v>
      </c>
      <c r="G29" s="314"/>
      <c r="H29" s="313"/>
      <c r="I29" s="313"/>
      <c r="J29" s="313"/>
    </row>
    <row r="30" spans="1:10" x14ac:dyDescent="0.3">
      <c r="B30" s="290" t="s">
        <v>3299</v>
      </c>
      <c r="C30" s="290" t="s">
        <v>3300</v>
      </c>
      <c r="D30" s="290"/>
      <c r="E30" s="290"/>
      <c r="F30" s="290"/>
      <c r="G30" s="313">
        <v>5.2069999999999999</v>
      </c>
      <c r="H30" s="313">
        <v>5.2859999999999996</v>
      </c>
      <c r="I30" s="313">
        <v>6.125</v>
      </c>
      <c r="J30" s="313">
        <v>12.977</v>
      </c>
    </row>
    <row r="31" spans="1:10" x14ac:dyDescent="0.3">
      <c r="C31" s="290" t="s">
        <v>3301</v>
      </c>
      <c r="D31" s="290"/>
      <c r="E31" s="290"/>
      <c r="F31" s="290"/>
      <c r="G31" s="313">
        <v>25.411000000000001</v>
      </c>
      <c r="H31" s="313">
        <v>20.187999999999999</v>
      </c>
      <c r="I31" s="313">
        <v>25.484999999999999</v>
      </c>
      <c r="J31" s="313">
        <v>16.361000000000001</v>
      </c>
    </row>
    <row r="32" spans="1:10" x14ac:dyDescent="0.3">
      <c r="C32" s="315" t="s">
        <v>3302</v>
      </c>
      <c r="D32" s="315"/>
      <c r="E32" s="315"/>
      <c r="F32" s="315"/>
      <c r="G32" s="313">
        <v>12.778</v>
      </c>
      <c r="H32" s="316">
        <v>7.048</v>
      </c>
      <c r="I32" s="316">
        <v>0</v>
      </c>
      <c r="J32" s="316">
        <v>15.699</v>
      </c>
    </row>
    <row r="33" spans="2:10" x14ac:dyDescent="0.3">
      <c r="C33" s="315" t="s">
        <v>3303</v>
      </c>
      <c r="D33" s="315"/>
      <c r="E33" s="315"/>
      <c r="F33" s="315"/>
      <c r="G33" s="313">
        <v>40.106000000000002</v>
      </c>
      <c r="H33" s="316">
        <v>39.314</v>
      </c>
      <c r="I33" s="316">
        <v>31.672999999999998</v>
      </c>
      <c r="J33" s="316">
        <v>31.802</v>
      </c>
    </row>
    <row r="34" spans="2:10" x14ac:dyDescent="0.3">
      <c r="C34" s="315" t="s">
        <v>3304</v>
      </c>
      <c r="D34" s="315"/>
      <c r="E34" s="315"/>
      <c r="F34" s="315"/>
      <c r="G34" s="314">
        <v>29.992000000000001</v>
      </c>
      <c r="H34" s="316">
        <v>39.268000000000001</v>
      </c>
      <c r="I34" s="316">
        <v>36.951000000000001</v>
      </c>
      <c r="J34" s="316">
        <v>36.655999999999999</v>
      </c>
    </row>
    <row r="35" spans="2:10" x14ac:dyDescent="0.3">
      <c r="C35" s="315" t="s">
        <v>3305</v>
      </c>
      <c r="D35" s="315"/>
      <c r="E35" s="315"/>
      <c r="F35" s="315"/>
      <c r="G35" s="313">
        <v>29.978999999999999</v>
      </c>
      <c r="H35" s="316">
        <v>27.012</v>
      </c>
      <c r="I35" s="316">
        <v>30.100999999999999</v>
      </c>
      <c r="J35" s="316">
        <v>30.683</v>
      </c>
    </row>
    <row r="36" spans="2:10" x14ac:dyDescent="0.3">
      <c r="C36" s="315" t="s">
        <v>3306</v>
      </c>
      <c r="D36" s="315"/>
      <c r="E36" s="315"/>
      <c r="F36" s="315"/>
      <c r="G36" s="313">
        <v>15.609</v>
      </c>
      <c r="H36" s="316">
        <v>17.388000000000002</v>
      </c>
      <c r="I36" s="316">
        <v>21.457999999999998</v>
      </c>
      <c r="J36" s="316">
        <v>5.78</v>
      </c>
    </row>
    <row r="37" spans="2:10" x14ac:dyDescent="0.3">
      <c r="C37" s="290" t="s">
        <v>3307</v>
      </c>
      <c r="D37" s="290"/>
      <c r="E37" s="290"/>
      <c r="F37" s="290"/>
      <c r="G37" s="313">
        <v>0.14599999999999999</v>
      </c>
      <c r="H37" s="317">
        <v>0.154</v>
      </c>
      <c r="I37" s="317">
        <v>0.16</v>
      </c>
      <c r="J37" s="317">
        <v>9.1999999999999998E-2</v>
      </c>
    </row>
    <row r="38" spans="2:10" x14ac:dyDescent="0.3">
      <c r="C38" s="290" t="s">
        <v>3308</v>
      </c>
      <c r="D38" s="290"/>
      <c r="E38" s="290"/>
      <c r="F38" s="290"/>
      <c r="G38" s="313">
        <v>13.33</v>
      </c>
      <c r="H38" s="317">
        <v>13.750999999999999</v>
      </c>
      <c r="I38" s="317">
        <v>14.101000000000001</v>
      </c>
      <c r="J38" s="317">
        <v>14.483000000000001</v>
      </c>
    </row>
    <row r="39" spans="2:10" x14ac:dyDescent="0.3">
      <c r="C39" s="290" t="s">
        <v>3309</v>
      </c>
      <c r="D39" s="290"/>
      <c r="E39" s="290"/>
      <c r="F39" s="290"/>
      <c r="G39" s="313">
        <v>32.866999999999997</v>
      </c>
      <c r="H39" s="317">
        <v>32.765000000000001</v>
      </c>
      <c r="I39" s="317">
        <v>31.390999999999998</v>
      </c>
      <c r="J39" s="317">
        <v>30.853000000000002</v>
      </c>
    </row>
    <row r="40" spans="2:10" x14ac:dyDescent="0.3">
      <c r="B40" s="290" t="s">
        <v>3310</v>
      </c>
      <c r="C40" s="290" t="s">
        <v>3311</v>
      </c>
      <c r="D40" s="290"/>
      <c r="E40" s="290"/>
      <c r="F40" s="290"/>
      <c r="G40" s="318">
        <v>0.38800000000000001</v>
      </c>
      <c r="H40" s="318">
        <v>0.38700000000000001</v>
      </c>
      <c r="I40" s="318">
        <v>0.38400000000000001</v>
      </c>
      <c r="J40" s="318">
        <v>0.38100000000000001</v>
      </c>
    </row>
    <row r="41" spans="2:10" x14ac:dyDescent="0.3">
      <c r="C41" s="319" t="s">
        <v>3312</v>
      </c>
      <c r="D41" s="290"/>
      <c r="E41" s="290"/>
      <c r="F41" s="290"/>
      <c r="G41" s="318">
        <v>0.61199999999999999</v>
      </c>
      <c r="H41" s="318">
        <v>0.61299999999999999</v>
      </c>
      <c r="I41" s="318">
        <v>0.61599999999999999</v>
      </c>
      <c r="J41" s="318">
        <v>0.61899999999999999</v>
      </c>
    </row>
    <row r="42" spans="2:10" x14ac:dyDescent="0.3">
      <c r="C42" s="290" t="s">
        <v>3313</v>
      </c>
      <c r="D42" s="290"/>
      <c r="E42" s="290"/>
      <c r="F42" s="290"/>
      <c r="G42" s="320"/>
      <c r="H42" s="320"/>
      <c r="I42" s="320"/>
      <c r="J42" s="320"/>
    </row>
    <row r="43" spans="2:10" x14ac:dyDescent="0.3">
      <c r="B43" s="290" t="s">
        <v>3314</v>
      </c>
      <c r="C43" s="290" t="s">
        <v>3315</v>
      </c>
      <c r="D43" s="290"/>
      <c r="E43" s="290"/>
      <c r="F43" s="290"/>
      <c r="G43" s="321">
        <v>0.437</v>
      </c>
      <c r="H43" s="321">
        <v>0.441</v>
      </c>
      <c r="I43" s="321">
        <v>0.439</v>
      </c>
      <c r="J43" s="321">
        <v>0.44</v>
      </c>
    </row>
    <row r="44" spans="2:10" x14ac:dyDescent="0.3">
      <c r="C44" s="290" t="s">
        <v>3316</v>
      </c>
      <c r="D44" s="290"/>
      <c r="E44" s="290"/>
      <c r="F44" s="290"/>
      <c r="G44" s="321">
        <v>0.56299999999999994</v>
      </c>
      <c r="H44" s="321">
        <v>0.55900000000000005</v>
      </c>
      <c r="I44" s="321">
        <v>0.56100000000000005</v>
      </c>
      <c r="J44" s="321">
        <v>0.56000000000000005</v>
      </c>
    </row>
    <row r="45" spans="2:10" x14ac:dyDescent="0.3">
      <c r="C45" s="290" t="s">
        <v>3317</v>
      </c>
      <c r="D45" s="290"/>
      <c r="E45" s="290"/>
      <c r="F45" s="290"/>
      <c r="G45" s="320"/>
      <c r="H45" s="320"/>
      <c r="I45" s="320"/>
      <c r="J45" s="320"/>
    </row>
    <row r="46" spans="2:10" x14ac:dyDescent="0.3">
      <c r="B46" s="290" t="s">
        <v>3318</v>
      </c>
      <c r="C46" s="290" t="s">
        <v>214</v>
      </c>
      <c r="D46" s="290"/>
      <c r="E46" s="290"/>
      <c r="F46" s="290"/>
      <c r="G46" s="318">
        <v>0.997</v>
      </c>
      <c r="H46" s="318">
        <v>0.997</v>
      </c>
      <c r="I46" s="318">
        <v>0.996</v>
      </c>
      <c r="J46" s="318">
        <v>0.996</v>
      </c>
    </row>
    <row r="47" spans="2:10" x14ac:dyDescent="0.3">
      <c r="C47" s="290" t="s">
        <v>201</v>
      </c>
      <c r="D47" s="290"/>
      <c r="E47" s="290"/>
      <c r="F47" s="290"/>
      <c r="G47" s="318">
        <v>3.0000000000000001E-3</v>
      </c>
      <c r="H47" s="318">
        <v>3.0000000000000001E-3</v>
      </c>
      <c r="I47" s="318">
        <v>4.0000000000000001E-3</v>
      </c>
      <c r="J47" s="318">
        <v>4.0000000000000001E-3</v>
      </c>
    </row>
    <row r="48" spans="2:10" x14ac:dyDescent="0.3">
      <c r="C48" s="290" t="s">
        <v>220</v>
      </c>
      <c r="D48" s="290"/>
      <c r="E48" s="290"/>
      <c r="F48" s="290"/>
      <c r="G48" s="322">
        <v>0</v>
      </c>
      <c r="H48" s="322">
        <v>0</v>
      </c>
      <c r="I48" s="322">
        <v>0</v>
      </c>
      <c r="J48" s="322">
        <v>0</v>
      </c>
    </row>
    <row r="49" spans="2:11" x14ac:dyDescent="0.3">
      <c r="C49" s="290" t="s">
        <v>1547</v>
      </c>
      <c r="D49" s="290"/>
      <c r="E49" s="290"/>
      <c r="F49" s="290"/>
      <c r="G49" s="322">
        <v>0</v>
      </c>
      <c r="H49" s="322">
        <v>0</v>
      </c>
      <c r="I49" s="322">
        <v>0</v>
      </c>
      <c r="J49" s="322">
        <v>0</v>
      </c>
    </row>
    <row r="50" spans="2:11" x14ac:dyDescent="0.3">
      <c r="C50" s="290" t="s">
        <v>205</v>
      </c>
      <c r="D50" s="290"/>
      <c r="E50" s="290"/>
      <c r="F50" s="290"/>
      <c r="G50" s="322">
        <v>0</v>
      </c>
      <c r="H50" s="322">
        <v>0</v>
      </c>
      <c r="I50" s="322">
        <v>0</v>
      </c>
      <c r="J50" s="322">
        <v>0</v>
      </c>
    </row>
    <row r="51" spans="2:11" x14ac:dyDescent="0.3">
      <c r="C51" s="290" t="s">
        <v>1549</v>
      </c>
      <c r="D51" s="290"/>
      <c r="E51" s="290"/>
      <c r="F51" s="290"/>
      <c r="G51" s="322">
        <v>0</v>
      </c>
      <c r="H51" s="322">
        <v>0</v>
      </c>
      <c r="I51" s="322">
        <v>0</v>
      </c>
      <c r="J51" s="322">
        <v>0</v>
      </c>
    </row>
    <row r="52" spans="2:11" x14ac:dyDescent="0.3">
      <c r="C52" s="290" t="s">
        <v>134</v>
      </c>
      <c r="D52" s="290"/>
      <c r="E52" s="290"/>
      <c r="F52" s="290"/>
      <c r="G52" s="322">
        <v>0</v>
      </c>
      <c r="H52" s="322">
        <v>0</v>
      </c>
      <c r="I52" s="322">
        <v>0</v>
      </c>
      <c r="J52" s="322">
        <v>0</v>
      </c>
    </row>
    <row r="53" spans="2:11" x14ac:dyDescent="0.3">
      <c r="B53" s="290" t="s">
        <v>3319</v>
      </c>
      <c r="G53" s="323">
        <v>1</v>
      </c>
      <c r="H53" s="323">
        <v>1</v>
      </c>
      <c r="I53" s="323">
        <v>1</v>
      </c>
      <c r="J53" s="323">
        <v>1</v>
      </c>
    </row>
    <row r="54" spans="2:11" x14ac:dyDescent="0.3">
      <c r="B54" s="290" t="s">
        <v>3320</v>
      </c>
      <c r="G54" s="323">
        <v>1</v>
      </c>
      <c r="H54" s="323">
        <v>1</v>
      </c>
      <c r="I54" s="323">
        <v>1</v>
      </c>
      <c r="J54" s="323">
        <v>1</v>
      </c>
    </row>
    <row r="55" spans="2:11" x14ac:dyDescent="0.3">
      <c r="B55" s="290" t="s">
        <v>3321</v>
      </c>
      <c r="G55" s="323">
        <v>1</v>
      </c>
      <c r="H55" s="323">
        <v>1</v>
      </c>
      <c r="I55" s="323">
        <v>1</v>
      </c>
      <c r="J55" s="323">
        <v>1</v>
      </c>
    </row>
    <row r="56" spans="2:11" x14ac:dyDescent="0.3">
      <c r="B56" s="290" t="s">
        <v>3322</v>
      </c>
      <c r="C56" s="290" t="s">
        <v>3323</v>
      </c>
      <c r="D56" s="290"/>
      <c r="E56" s="290"/>
      <c r="F56" s="290"/>
      <c r="G56" s="324" t="s">
        <v>3324</v>
      </c>
      <c r="H56" s="325" t="s">
        <v>3324</v>
      </c>
      <c r="I56" s="325" t="s">
        <v>3324</v>
      </c>
      <c r="J56" s="324" t="s">
        <v>3324</v>
      </c>
    </row>
    <row r="57" spans="2:11" x14ac:dyDescent="0.3">
      <c r="C57" s="290" t="s">
        <v>3325</v>
      </c>
      <c r="D57" s="290"/>
      <c r="E57" s="290"/>
      <c r="F57" s="290"/>
      <c r="G57" s="324" t="s">
        <v>3326</v>
      </c>
      <c r="H57" s="325" t="s">
        <v>3326</v>
      </c>
      <c r="I57" s="325" t="s">
        <v>3326</v>
      </c>
      <c r="J57" s="324" t="s">
        <v>3326</v>
      </c>
    </row>
    <row r="58" spans="2:11" x14ac:dyDescent="0.3">
      <c r="B58" s="293"/>
      <c r="C58" s="294" t="s">
        <v>3327</v>
      </c>
      <c r="D58" s="294"/>
      <c r="E58" s="294"/>
      <c r="F58" s="294"/>
      <c r="G58" s="326" t="s">
        <v>3324</v>
      </c>
      <c r="H58" s="327" t="s">
        <v>3324</v>
      </c>
      <c r="I58" s="327" t="s">
        <v>3324</v>
      </c>
      <c r="J58" s="326" t="s">
        <v>3324</v>
      </c>
    </row>
    <row r="59" spans="2:11" ht="18" customHeight="1" x14ac:dyDescent="0.3">
      <c r="C59" s="290"/>
      <c r="D59" s="290"/>
      <c r="E59" s="290"/>
      <c r="F59" s="324"/>
      <c r="G59" s="325"/>
      <c r="H59" s="325"/>
      <c r="I59" s="324"/>
    </row>
    <row r="60" spans="2:11" ht="18" x14ac:dyDescent="0.3">
      <c r="B60" s="484" t="s">
        <v>3328</v>
      </c>
      <c r="C60" s="484"/>
      <c r="D60" s="484"/>
      <c r="E60" s="290"/>
      <c r="F60" s="324"/>
      <c r="G60" s="325"/>
      <c r="H60" s="325"/>
      <c r="I60" s="324"/>
      <c r="J60" s="298"/>
    </row>
    <row r="61" spans="2:11" ht="18" x14ac:dyDescent="0.3">
      <c r="B61" s="328"/>
      <c r="C61" s="328"/>
      <c r="D61" s="328"/>
      <c r="E61" s="328"/>
      <c r="F61" s="328"/>
      <c r="G61" s="328"/>
      <c r="H61" s="328"/>
      <c r="I61" s="328"/>
      <c r="J61" s="328"/>
      <c r="K61" s="328"/>
    </row>
    <row r="62" spans="2:11" x14ac:dyDescent="0.3">
      <c r="B62" s="245" t="s">
        <v>3329</v>
      </c>
      <c r="K62" s="298"/>
    </row>
    <row r="63" spans="2:11" x14ac:dyDescent="0.3">
      <c r="B63" s="329" t="s">
        <v>3330</v>
      </c>
      <c r="C63" s="330" t="s">
        <v>3326</v>
      </c>
      <c r="D63" s="330" t="s">
        <v>3331</v>
      </c>
      <c r="E63" s="330" t="s">
        <v>3332</v>
      </c>
      <c r="F63" s="330" t="s">
        <v>3333</v>
      </c>
      <c r="G63" s="330" t="s">
        <v>3334</v>
      </c>
      <c r="H63" s="330" t="s">
        <v>3335</v>
      </c>
      <c r="I63" s="330" t="s">
        <v>3336</v>
      </c>
      <c r="J63" s="330" t="s">
        <v>3337</v>
      </c>
      <c r="K63" s="330" t="s">
        <v>3338</v>
      </c>
    </row>
    <row r="64" spans="2:11" x14ac:dyDescent="0.3">
      <c r="B64" s="234" t="s">
        <v>3339</v>
      </c>
      <c r="D64" s="322"/>
      <c r="E64" s="322"/>
      <c r="F64" s="322"/>
      <c r="G64" s="322"/>
      <c r="H64" s="322"/>
      <c r="I64" s="322"/>
      <c r="J64" s="322"/>
      <c r="K64" s="322"/>
    </row>
    <row r="65" spans="2:11" x14ac:dyDescent="0.3">
      <c r="B65" s="234" t="s">
        <v>3340</v>
      </c>
      <c r="C65" s="331">
        <v>6.0264011907375483</v>
      </c>
      <c r="D65" s="322">
        <v>0</v>
      </c>
      <c r="E65" s="322">
        <v>0</v>
      </c>
      <c r="F65" s="322">
        <v>0</v>
      </c>
      <c r="G65" s="322">
        <v>0</v>
      </c>
      <c r="H65" s="322">
        <v>0</v>
      </c>
      <c r="I65" s="322">
        <v>0</v>
      </c>
      <c r="J65" s="322">
        <v>0</v>
      </c>
      <c r="K65" s="322">
        <v>0</v>
      </c>
    </row>
    <row r="66" spans="2:11" x14ac:dyDescent="0.3">
      <c r="B66" s="234" t="s">
        <v>3341</v>
      </c>
      <c r="C66" s="331">
        <v>18.502969975256313</v>
      </c>
      <c r="D66" s="322">
        <v>0</v>
      </c>
      <c r="E66" s="322">
        <v>0</v>
      </c>
      <c r="F66" s="322">
        <v>0</v>
      </c>
      <c r="G66" s="322">
        <v>0</v>
      </c>
      <c r="H66" s="322">
        <v>0</v>
      </c>
      <c r="I66" s="322">
        <v>0</v>
      </c>
      <c r="J66" s="322">
        <v>0</v>
      </c>
      <c r="K66" s="322">
        <v>0</v>
      </c>
    </row>
    <row r="67" spans="2:11" x14ac:dyDescent="0.3">
      <c r="B67" s="293" t="s">
        <v>3342</v>
      </c>
      <c r="C67" s="332">
        <v>0.36987356920000003</v>
      </c>
      <c r="D67" s="322">
        <v>0</v>
      </c>
      <c r="E67" s="322">
        <v>0</v>
      </c>
      <c r="F67" s="322">
        <v>0</v>
      </c>
      <c r="G67" s="322">
        <v>0</v>
      </c>
      <c r="H67" s="322">
        <v>0</v>
      </c>
      <c r="I67" s="322">
        <v>0</v>
      </c>
      <c r="J67" s="322">
        <v>0</v>
      </c>
      <c r="K67" s="322">
        <v>0</v>
      </c>
    </row>
    <row r="68" spans="2:11" x14ac:dyDescent="0.3">
      <c r="B68" s="293" t="s">
        <v>136</v>
      </c>
      <c r="C68" s="332">
        <v>24.899244735193861</v>
      </c>
      <c r="D68" s="333">
        <v>0</v>
      </c>
      <c r="E68" s="333">
        <v>0</v>
      </c>
      <c r="F68" s="333">
        <v>0</v>
      </c>
      <c r="G68" s="333">
        <v>0</v>
      </c>
      <c r="H68" s="333">
        <v>0</v>
      </c>
      <c r="I68" s="333">
        <v>0</v>
      </c>
      <c r="J68" s="333">
        <v>0</v>
      </c>
      <c r="K68" s="333">
        <v>0</v>
      </c>
    </row>
    <row r="69" spans="2:11" x14ac:dyDescent="0.3">
      <c r="C69" s="334"/>
    </row>
    <row r="70" spans="2:11" x14ac:dyDescent="0.3">
      <c r="B70" s="245" t="s">
        <v>3343</v>
      </c>
    </row>
    <row r="71" spans="2:11" x14ac:dyDescent="0.3">
      <c r="B71" s="329" t="s">
        <v>3344</v>
      </c>
      <c r="C71" s="330" t="s">
        <v>3326</v>
      </c>
      <c r="D71" s="330" t="s">
        <v>3331</v>
      </c>
      <c r="E71" s="330" t="s">
        <v>3332</v>
      </c>
      <c r="F71" s="330" t="s">
        <v>3333</v>
      </c>
      <c r="G71" s="330" t="s">
        <v>3334</v>
      </c>
      <c r="H71" s="330" t="s">
        <v>3335</v>
      </c>
      <c r="I71" s="330" t="s">
        <v>3336</v>
      </c>
      <c r="J71" s="330" t="s">
        <v>3337</v>
      </c>
      <c r="K71" s="330" t="s">
        <v>3338</v>
      </c>
    </row>
    <row r="72" spans="2:11" x14ac:dyDescent="0.3">
      <c r="B72" s="234" t="s">
        <v>3345</v>
      </c>
      <c r="C72" s="335">
        <v>1.1015622178499338</v>
      </c>
      <c r="D72" s="322">
        <v>0</v>
      </c>
      <c r="E72" s="322">
        <v>0</v>
      </c>
      <c r="F72" s="322">
        <v>0</v>
      </c>
      <c r="G72" s="322">
        <v>0</v>
      </c>
      <c r="H72" s="322">
        <v>0</v>
      </c>
      <c r="I72" s="322">
        <v>0</v>
      </c>
      <c r="J72" s="322">
        <v>0</v>
      </c>
      <c r="K72" s="322">
        <v>0</v>
      </c>
    </row>
    <row r="73" spans="2:11" x14ac:dyDescent="0.3">
      <c r="B73" s="234" t="s">
        <v>3346</v>
      </c>
      <c r="C73" s="322">
        <v>0</v>
      </c>
      <c r="D73" s="322">
        <v>0</v>
      </c>
      <c r="E73" s="322">
        <v>0</v>
      </c>
      <c r="F73" s="322">
        <v>0</v>
      </c>
      <c r="G73" s="322">
        <v>0</v>
      </c>
      <c r="H73" s="322">
        <v>0</v>
      </c>
      <c r="I73" s="322">
        <v>0</v>
      </c>
      <c r="J73" s="322">
        <v>0</v>
      </c>
      <c r="K73" s="322">
        <v>0</v>
      </c>
    </row>
    <row r="74" spans="2:11" x14ac:dyDescent="0.3">
      <c r="B74" s="234" t="s">
        <v>2655</v>
      </c>
      <c r="C74" s="331">
        <v>23.112129360112515</v>
      </c>
      <c r="D74" s="234">
        <v>0</v>
      </c>
      <c r="E74" s="234">
        <v>0</v>
      </c>
      <c r="F74" s="234">
        <v>0</v>
      </c>
      <c r="G74" s="320">
        <v>0</v>
      </c>
      <c r="H74" s="320">
        <v>0</v>
      </c>
      <c r="I74" s="320">
        <v>0</v>
      </c>
      <c r="J74" s="320">
        <v>0</v>
      </c>
      <c r="K74" s="320">
        <v>0</v>
      </c>
    </row>
    <row r="75" spans="2:11" x14ac:dyDescent="0.3">
      <c r="B75" s="336" t="s">
        <v>2656</v>
      </c>
      <c r="C75" s="337">
        <v>0</v>
      </c>
      <c r="D75" s="330">
        <v>0</v>
      </c>
      <c r="E75" s="330">
        <v>0</v>
      </c>
      <c r="F75" s="330">
        <v>0</v>
      </c>
      <c r="G75" s="293">
        <v>0</v>
      </c>
      <c r="H75" s="293">
        <v>0</v>
      </c>
      <c r="I75" s="293">
        <v>0</v>
      </c>
      <c r="J75" s="322">
        <v>0</v>
      </c>
      <c r="K75" s="322">
        <v>0</v>
      </c>
    </row>
    <row r="76" spans="2:11" x14ac:dyDescent="0.3">
      <c r="B76" s="293" t="s">
        <v>136</v>
      </c>
      <c r="C76" s="332">
        <v>24.21369157796245</v>
      </c>
      <c r="D76" s="293">
        <v>0</v>
      </c>
      <c r="E76" s="293">
        <v>0</v>
      </c>
      <c r="F76" s="293">
        <v>0</v>
      </c>
      <c r="G76" s="293">
        <v>0</v>
      </c>
      <c r="H76" s="293">
        <v>0</v>
      </c>
      <c r="I76" s="293">
        <v>0</v>
      </c>
      <c r="J76" s="333">
        <v>0</v>
      </c>
      <c r="K76" s="333">
        <v>0</v>
      </c>
    </row>
    <row r="77" spans="2:11" x14ac:dyDescent="0.3">
      <c r="C77" s="331"/>
    </row>
    <row r="78" spans="2:11" x14ac:dyDescent="0.3">
      <c r="B78" s="245" t="s">
        <v>3347</v>
      </c>
    </row>
    <row r="79" spans="2:11" x14ac:dyDescent="0.3">
      <c r="B79" s="329" t="s">
        <v>3348</v>
      </c>
      <c r="C79" s="293" t="s">
        <v>3340</v>
      </c>
      <c r="D79" s="293" t="s">
        <v>3341</v>
      </c>
      <c r="E79" s="293" t="s">
        <v>3342</v>
      </c>
      <c r="F79" s="293" t="s">
        <v>136</v>
      </c>
    </row>
    <row r="80" spans="2:11" x14ac:dyDescent="0.3">
      <c r="B80" s="234" t="s">
        <v>3345</v>
      </c>
      <c r="C80" s="335">
        <v>0.41446909659558029</v>
      </c>
      <c r="D80" s="322">
        <v>0.19798971752954239</v>
      </c>
      <c r="E80" s="322">
        <v>0</v>
      </c>
      <c r="F80" s="322">
        <v>0.61245881412512271</v>
      </c>
    </row>
    <row r="81" spans="2:12" x14ac:dyDescent="0.3">
      <c r="B81" s="234" t="s">
        <v>3346</v>
      </c>
      <c r="C81" s="322">
        <v>0</v>
      </c>
      <c r="D81" s="322">
        <v>0</v>
      </c>
      <c r="E81" s="322">
        <v>0</v>
      </c>
      <c r="F81" s="322">
        <v>0</v>
      </c>
    </row>
    <row r="82" spans="2:12" x14ac:dyDescent="0.3">
      <c r="B82" s="234" t="s">
        <v>2655</v>
      </c>
      <c r="C82" s="331">
        <v>5.6119320941419675</v>
      </c>
      <c r="D82" s="335">
        <v>18.304980257726772</v>
      </c>
      <c r="E82" s="335">
        <v>0.36987356920000003</v>
      </c>
      <c r="F82" s="335">
        <v>24.286785921068738</v>
      </c>
    </row>
    <row r="83" spans="2:12" x14ac:dyDescent="0.3">
      <c r="B83" s="336" t="s">
        <v>2656</v>
      </c>
      <c r="C83" s="332">
        <v>0</v>
      </c>
      <c r="D83" s="293"/>
      <c r="E83" s="293">
        <v>0</v>
      </c>
      <c r="F83" s="293">
        <v>0</v>
      </c>
    </row>
    <row r="84" spans="2:12" x14ac:dyDescent="0.3">
      <c r="B84" s="293" t="s">
        <v>136</v>
      </c>
      <c r="C84" s="332">
        <v>6.0264011907375474</v>
      </c>
      <c r="D84" s="338">
        <v>18.502969975256313</v>
      </c>
      <c r="E84" s="338">
        <v>0.36987356920000003</v>
      </c>
      <c r="F84" s="338">
        <v>24.899244735193861</v>
      </c>
    </row>
    <row r="85" spans="2:12" x14ac:dyDescent="0.3">
      <c r="C85" s="331"/>
    </row>
    <row r="86" spans="2:12" x14ac:dyDescent="0.3">
      <c r="B86" s="245" t="s">
        <v>3349</v>
      </c>
      <c r="L86" s="339"/>
    </row>
    <row r="87" spans="2:12" x14ac:dyDescent="0.3">
      <c r="B87" s="485" t="s">
        <v>3350</v>
      </c>
      <c r="C87" s="485"/>
      <c r="D87" s="485"/>
      <c r="E87" s="485"/>
      <c r="F87" s="340">
        <v>24.899244735193861</v>
      </c>
    </row>
    <row r="88" spans="2:12" x14ac:dyDescent="0.3">
      <c r="B88" s="341"/>
      <c r="C88" s="341"/>
      <c r="D88" s="341"/>
      <c r="E88" s="341"/>
      <c r="F88" s="331"/>
    </row>
    <row r="89" spans="2:12" x14ac:dyDescent="0.3">
      <c r="B89" s="342"/>
      <c r="C89" s="342"/>
      <c r="D89" s="342"/>
    </row>
    <row r="90" spans="2:12" x14ac:dyDescent="0.3">
      <c r="B90" s="343" t="s">
        <v>3351</v>
      </c>
      <c r="C90" s="344"/>
      <c r="D90" s="342"/>
    </row>
    <row r="91" spans="2:12" x14ac:dyDescent="0.3">
      <c r="B91" s="345" t="s">
        <v>3352</v>
      </c>
      <c r="C91" s="322">
        <v>0</v>
      </c>
      <c r="D91" s="342"/>
    </row>
    <row r="92" spans="2:12" x14ac:dyDescent="0.3">
      <c r="B92" s="342" t="s">
        <v>3353</v>
      </c>
      <c r="C92" s="322">
        <v>0</v>
      </c>
      <c r="D92" s="342"/>
    </row>
    <row r="93" spans="2:12" x14ac:dyDescent="0.3">
      <c r="B93" s="336" t="s">
        <v>3342</v>
      </c>
      <c r="C93" s="322">
        <v>0</v>
      </c>
      <c r="D93" s="342"/>
    </row>
    <row r="94" spans="2:12" x14ac:dyDescent="0.3">
      <c r="B94" s="346" t="s">
        <v>136</v>
      </c>
      <c r="C94" s="333">
        <v>0</v>
      </c>
      <c r="D94" s="342"/>
    </row>
    <row r="95" spans="2:12" x14ac:dyDescent="0.3">
      <c r="B95" s="342"/>
      <c r="C95" s="342"/>
      <c r="D95" s="342"/>
    </row>
    <row r="96" spans="2:12" x14ac:dyDescent="0.3">
      <c r="B96" s="343" t="s">
        <v>3354</v>
      </c>
      <c r="C96" s="344"/>
      <c r="D96" s="342"/>
    </row>
    <row r="97" spans="2:9" x14ac:dyDescent="0.3">
      <c r="B97" s="345" t="s">
        <v>3352</v>
      </c>
      <c r="C97" s="322">
        <v>0</v>
      </c>
      <c r="D97" s="342"/>
    </row>
    <row r="98" spans="2:9" x14ac:dyDescent="0.3">
      <c r="B98" s="342" t="s">
        <v>3353</v>
      </c>
      <c r="C98" s="322">
        <v>0</v>
      </c>
      <c r="D98" s="342"/>
    </row>
    <row r="99" spans="2:9" x14ac:dyDescent="0.3">
      <c r="B99" s="336" t="s">
        <v>3342</v>
      </c>
      <c r="C99" s="322">
        <v>0</v>
      </c>
      <c r="D99" s="342"/>
    </row>
    <row r="100" spans="2:9" x14ac:dyDescent="0.3">
      <c r="B100" s="346" t="s">
        <v>136</v>
      </c>
      <c r="C100" s="333">
        <v>0</v>
      </c>
      <c r="D100" s="342"/>
    </row>
    <row r="101" spans="2:9" x14ac:dyDescent="0.3">
      <c r="B101" s="342"/>
      <c r="C101" s="347"/>
      <c r="D101" s="342"/>
    </row>
    <row r="102" spans="2:9" ht="18" x14ac:dyDescent="0.3">
      <c r="B102" s="486" t="s">
        <v>3355</v>
      </c>
      <c r="C102" s="486"/>
      <c r="D102" s="486"/>
      <c r="E102" s="486"/>
      <c r="F102" s="486"/>
    </row>
    <row r="103" spans="2:9" ht="18" x14ac:dyDescent="0.3">
      <c r="B103" s="328"/>
      <c r="C103" s="348"/>
      <c r="D103" s="349"/>
      <c r="E103" s="349"/>
      <c r="F103" s="349"/>
    </row>
    <row r="104" spans="2:9" x14ac:dyDescent="0.3">
      <c r="B104" s="293" t="s">
        <v>3356</v>
      </c>
      <c r="C104" s="350" t="s">
        <v>3357</v>
      </c>
    </row>
    <row r="105" spans="2:9" x14ac:dyDescent="0.3">
      <c r="B105" s="342" t="s">
        <v>3358</v>
      </c>
      <c r="C105" s="351">
        <v>1</v>
      </c>
      <c r="D105" s="298"/>
    </row>
    <row r="106" spans="2:9" x14ac:dyDescent="0.3">
      <c r="B106" s="342" t="s">
        <v>3359</v>
      </c>
      <c r="C106" s="297">
        <v>0</v>
      </c>
    </row>
    <row r="107" spans="2:9" x14ac:dyDescent="0.3">
      <c r="B107" s="342" t="s">
        <v>3360</v>
      </c>
      <c r="C107" s="297">
        <v>0</v>
      </c>
    </row>
    <row r="108" spans="2:9" x14ac:dyDescent="0.3">
      <c r="B108" s="342" t="s">
        <v>3361</v>
      </c>
      <c r="C108" s="297">
        <v>0</v>
      </c>
    </row>
    <row r="109" spans="2:9" x14ac:dyDescent="0.3">
      <c r="B109" s="342" t="s">
        <v>3362</v>
      </c>
      <c r="C109" s="297">
        <v>0</v>
      </c>
    </row>
    <row r="110" spans="2:9" x14ac:dyDescent="0.3">
      <c r="B110" s="342" t="s">
        <v>3363</v>
      </c>
      <c r="C110" s="297">
        <v>0</v>
      </c>
    </row>
    <row r="111" spans="2:9" x14ac:dyDescent="0.3">
      <c r="B111" s="336" t="s">
        <v>3364</v>
      </c>
      <c r="C111" s="352">
        <v>0</v>
      </c>
    </row>
    <row r="112" spans="2:9" x14ac:dyDescent="0.3">
      <c r="C112" s="290"/>
      <c r="D112" s="290"/>
      <c r="E112" s="290"/>
      <c r="F112" s="324"/>
      <c r="G112" s="325"/>
      <c r="H112" s="325"/>
      <c r="I112" s="324"/>
    </row>
    <row r="113" spans="2:9" x14ac:dyDescent="0.3">
      <c r="B113" s="309"/>
      <c r="C113" s="290"/>
      <c r="D113" s="290"/>
      <c r="E113" s="290"/>
      <c r="F113" s="324"/>
      <c r="G113" s="325"/>
      <c r="H113" s="325"/>
      <c r="I113" s="324"/>
    </row>
    <row r="115" spans="2:9" ht="18" x14ac:dyDescent="0.3">
      <c r="B115" s="486" t="s">
        <v>3365</v>
      </c>
      <c r="C115" s="486"/>
      <c r="D115" s="486"/>
      <c r="E115" s="486"/>
      <c r="F115" s="486"/>
    </row>
    <row r="116" spans="2:9" ht="18" x14ac:dyDescent="0.3">
      <c r="B116" s="328"/>
      <c r="C116" s="480" t="s">
        <v>3366</v>
      </c>
      <c r="D116" s="480"/>
      <c r="E116" s="480"/>
      <c r="F116" s="480"/>
    </row>
    <row r="117" spans="2:9" x14ac:dyDescent="0.3">
      <c r="B117" s="315" t="s">
        <v>3367</v>
      </c>
      <c r="C117" s="479"/>
      <c r="D117" s="479"/>
      <c r="E117" s="479"/>
      <c r="F117" s="479"/>
    </row>
    <row r="118" spans="2:9" ht="9.75" customHeight="1" x14ac:dyDescent="0.3">
      <c r="B118" s="315"/>
      <c r="C118" s="353"/>
      <c r="D118" s="353"/>
      <c r="E118" s="353"/>
      <c r="F118" s="353"/>
    </row>
    <row r="119" spans="2:9" x14ac:dyDescent="0.3">
      <c r="B119" s="354" t="s">
        <v>3368</v>
      </c>
      <c r="C119" s="477" t="s">
        <v>3369</v>
      </c>
      <c r="D119" s="477"/>
      <c r="E119" s="477"/>
      <c r="F119" s="477"/>
    </row>
    <row r="120" spans="2:9" s="339" customFormat="1" ht="14.25" x14ac:dyDescent="0.2">
      <c r="B120" s="355" t="s">
        <v>3370</v>
      </c>
    </row>
    <row r="121" spans="2:9" x14ac:dyDescent="0.3">
      <c r="B121" s="315"/>
    </row>
    <row r="122" spans="2:9" x14ac:dyDescent="0.3">
      <c r="B122" s="315"/>
    </row>
    <row r="123" spans="2:9" ht="17.25" x14ac:dyDescent="0.3">
      <c r="B123" s="356"/>
    </row>
    <row r="124" spans="2:9" ht="18" x14ac:dyDescent="0.3">
      <c r="B124" s="486" t="s">
        <v>3371</v>
      </c>
      <c r="C124" s="486"/>
      <c r="D124" s="486"/>
      <c r="E124" s="486"/>
      <c r="F124" s="486"/>
    </row>
    <row r="125" spans="2:9" ht="18" x14ac:dyDescent="0.3">
      <c r="B125" s="328"/>
      <c r="C125" s="480" t="s">
        <v>3366</v>
      </c>
      <c r="D125" s="480"/>
      <c r="E125" s="480"/>
      <c r="F125" s="480"/>
    </row>
    <row r="126" spans="2:9" x14ac:dyDescent="0.3">
      <c r="B126" s="357"/>
      <c r="C126" s="478" t="s">
        <v>3372</v>
      </c>
      <c r="D126" s="478"/>
      <c r="E126" s="478" t="s">
        <v>3373</v>
      </c>
      <c r="F126" s="478"/>
    </row>
    <row r="127" spans="2:9" ht="33" x14ac:dyDescent="0.3">
      <c r="B127" s="269" t="s">
        <v>3374</v>
      </c>
      <c r="C127" s="479" t="s">
        <v>3369</v>
      </c>
      <c r="D127" s="479"/>
      <c r="E127" s="479"/>
      <c r="F127" s="479"/>
    </row>
    <row r="128" spans="2:9" x14ac:dyDescent="0.3">
      <c r="B128" s="315" t="s">
        <v>3375</v>
      </c>
      <c r="C128" s="479" t="s">
        <v>3369</v>
      </c>
      <c r="D128" s="479"/>
      <c r="E128" s="479"/>
      <c r="F128" s="479"/>
    </row>
    <row r="129" spans="2:9" x14ac:dyDescent="0.3">
      <c r="B129" s="354" t="s">
        <v>3376</v>
      </c>
      <c r="C129" s="477"/>
      <c r="D129" s="477"/>
      <c r="E129" s="477" t="s">
        <v>3369</v>
      </c>
      <c r="F129" s="477"/>
    </row>
    <row r="130" spans="2:9" x14ac:dyDescent="0.3">
      <c r="B130" s="358"/>
    </row>
    <row r="133" spans="2:9" x14ac:dyDescent="0.3">
      <c r="I133" s="285" t="s">
        <v>3279</v>
      </c>
    </row>
  </sheetData>
  <mergeCells count="20">
    <mergeCell ref="C125:F125"/>
    <mergeCell ref="B4:E4"/>
    <mergeCell ref="B5:I5"/>
    <mergeCell ref="B25:E25"/>
    <mergeCell ref="B60:D60"/>
    <mergeCell ref="B87:E87"/>
    <mergeCell ref="B102:F102"/>
    <mergeCell ref="B115:F115"/>
    <mergeCell ref="C116:F116"/>
    <mergeCell ref="C117:F117"/>
    <mergeCell ref="C119:F119"/>
    <mergeCell ref="B124:F124"/>
    <mergeCell ref="C129:D129"/>
    <mergeCell ref="E129:F129"/>
    <mergeCell ref="C126:D126"/>
    <mergeCell ref="E126:F126"/>
    <mergeCell ref="C127:D127"/>
    <mergeCell ref="E127:F127"/>
    <mergeCell ref="C128:D128"/>
    <mergeCell ref="E128:F128"/>
  </mergeCells>
  <hyperlinks>
    <hyperlink ref="I133" location="Contents!A1" display="To Frontpage" xr:uid="{DA60E113-3623-4C73-B8A0-B1716C2EAB0F}"/>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3874-4AAD-4ABC-97D2-58428D373FC7}">
  <sheetPr>
    <pageSetUpPr fitToPage="1"/>
  </sheetPr>
  <dimension ref="B4:N30"/>
  <sheetViews>
    <sheetView zoomScaleNormal="100" workbookViewId="0"/>
  </sheetViews>
  <sheetFormatPr defaultRowHeight="16.5" x14ac:dyDescent="0.3"/>
  <cols>
    <col min="1" max="1" width="4.7109375" style="234" customWidth="1"/>
    <col min="2" max="2" width="7.7109375" style="234" customWidth="1"/>
    <col min="3" max="12" width="15.7109375" style="234" customWidth="1"/>
    <col min="13" max="13" width="19.28515625" style="234" customWidth="1"/>
    <col min="14" max="16384" width="9.140625" style="234"/>
  </cols>
  <sheetData>
    <row r="4" spans="2:13" ht="18" x14ac:dyDescent="0.3">
      <c r="B4" s="238" t="s">
        <v>3377</v>
      </c>
      <c r="K4" s="359" t="s">
        <v>3378</v>
      </c>
      <c r="L4" s="360">
        <v>45747</v>
      </c>
    </row>
    <row r="5" spans="2:13" x14ac:dyDescent="0.3">
      <c r="B5" s="309" t="s">
        <v>3379</v>
      </c>
    </row>
    <row r="7" spans="2:13" x14ac:dyDescent="0.3">
      <c r="B7" s="249" t="s">
        <v>3380</v>
      </c>
    </row>
    <row r="8" spans="2:13" ht="3.75" customHeight="1" x14ac:dyDescent="0.3">
      <c r="B8" s="249"/>
    </row>
    <row r="9" spans="2:13" x14ac:dyDescent="0.3">
      <c r="B9" s="361" t="s">
        <v>3201</v>
      </c>
      <c r="C9" s="362"/>
      <c r="D9" s="362"/>
      <c r="E9" s="362"/>
      <c r="F9" s="362"/>
      <c r="G9" s="362"/>
      <c r="H9" s="362"/>
      <c r="I9" s="362"/>
      <c r="J9" s="362"/>
      <c r="K9" s="362"/>
      <c r="L9" s="362"/>
      <c r="M9" s="362"/>
    </row>
    <row r="10" spans="2:13" ht="66" x14ac:dyDescent="0.3">
      <c r="B10" s="293"/>
      <c r="C10" s="363" t="s">
        <v>3381</v>
      </c>
      <c r="D10" s="363" t="s">
        <v>3382</v>
      </c>
      <c r="E10" s="363" t="s">
        <v>3383</v>
      </c>
      <c r="F10" s="363" t="s">
        <v>3384</v>
      </c>
      <c r="G10" s="363" t="s">
        <v>3385</v>
      </c>
      <c r="H10" s="363" t="s">
        <v>3386</v>
      </c>
      <c r="I10" s="363" t="s">
        <v>3387</v>
      </c>
      <c r="J10" s="363" t="s">
        <v>767</v>
      </c>
      <c r="K10" s="363" t="s">
        <v>3388</v>
      </c>
      <c r="L10" s="363" t="s">
        <v>134</v>
      </c>
      <c r="M10" s="364" t="s">
        <v>136</v>
      </c>
    </row>
    <row r="11" spans="2:13" x14ac:dyDescent="0.3">
      <c r="B11" s="365" t="s">
        <v>136</v>
      </c>
      <c r="C11" s="366">
        <v>7307</v>
      </c>
      <c r="D11" s="366">
        <v>304</v>
      </c>
      <c r="E11" s="366">
        <v>91</v>
      </c>
      <c r="F11" s="366">
        <v>750</v>
      </c>
      <c r="G11" s="366">
        <v>18687</v>
      </c>
      <c r="H11" s="366">
        <v>270</v>
      </c>
      <c r="I11" s="366">
        <v>12407</v>
      </c>
      <c r="J11" s="366">
        <v>33063</v>
      </c>
      <c r="K11" s="366">
        <v>531</v>
      </c>
      <c r="L11" s="366">
        <v>146</v>
      </c>
      <c r="M11" s="367">
        <f>SUM(C11:L11)</f>
        <v>73556</v>
      </c>
    </row>
    <row r="12" spans="2:13" x14ac:dyDescent="0.3">
      <c r="B12" s="368" t="s">
        <v>3389</v>
      </c>
      <c r="C12" s="369">
        <f>+C11/$M$11</f>
        <v>9.9339278916743712E-2</v>
      </c>
      <c r="D12" s="369">
        <f t="shared" ref="D12:M12" si="0">+D11/$M$11</f>
        <v>4.1329055413562455E-3</v>
      </c>
      <c r="E12" s="369">
        <f t="shared" si="0"/>
        <v>1.2371526456033499E-3</v>
      </c>
      <c r="F12" s="369">
        <f t="shared" si="0"/>
        <v>1.0196313013214421E-2</v>
      </c>
      <c r="G12" s="369">
        <f t="shared" si="0"/>
        <v>0.25405133503725053</v>
      </c>
      <c r="H12" s="369">
        <f t="shared" si="0"/>
        <v>3.6706726847571917E-3</v>
      </c>
      <c r="I12" s="369">
        <f t="shared" si="0"/>
        <v>0.16867420740660177</v>
      </c>
      <c r="J12" s="369">
        <f t="shared" si="0"/>
        <v>0.44949426287454458</v>
      </c>
      <c r="K12" s="369">
        <f t="shared" si="0"/>
        <v>7.2189896133558109E-3</v>
      </c>
      <c r="L12" s="369">
        <f t="shared" si="0"/>
        <v>1.9848822665724073E-3</v>
      </c>
      <c r="M12" s="369">
        <f t="shared" si="0"/>
        <v>1</v>
      </c>
    </row>
    <row r="14" spans="2:13" x14ac:dyDescent="0.3">
      <c r="B14" s="249" t="s">
        <v>3390</v>
      </c>
    </row>
    <row r="15" spans="2:13" ht="3.75" customHeight="1" x14ac:dyDescent="0.3">
      <c r="B15" s="249"/>
    </row>
    <row r="16" spans="2:13" x14ac:dyDescent="0.3">
      <c r="B16" s="361" t="s">
        <v>3203</v>
      </c>
      <c r="C16" s="362"/>
      <c r="D16" s="362"/>
      <c r="E16" s="362"/>
      <c r="F16" s="362"/>
      <c r="G16" s="362"/>
      <c r="H16" s="362"/>
      <c r="I16" s="362"/>
      <c r="J16" s="362"/>
      <c r="K16" s="362"/>
      <c r="L16" s="362"/>
      <c r="M16" s="362"/>
    </row>
    <row r="17" spans="2:14" ht="66" x14ac:dyDescent="0.3">
      <c r="B17" s="293"/>
      <c r="C17" s="363" t="s">
        <v>3381</v>
      </c>
      <c r="D17" s="363" t="s">
        <v>3382</v>
      </c>
      <c r="E17" s="363" t="s">
        <v>3383</v>
      </c>
      <c r="F17" s="363" t="s">
        <v>3384</v>
      </c>
      <c r="G17" s="363" t="s">
        <v>3385</v>
      </c>
      <c r="H17" s="363" t="s">
        <v>3386</v>
      </c>
      <c r="I17" s="363" t="s">
        <v>3387</v>
      </c>
      <c r="J17" s="363" t="s">
        <v>767</v>
      </c>
      <c r="K17" s="363" t="s">
        <v>3388</v>
      </c>
      <c r="L17" s="363" t="s">
        <v>134</v>
      </c>
      <c r="M17" s="364" t="s">
        <v>136</v>
      </c>
    </row>
    <row r="18" spans="2:14" x14ac:dyDescent="0.3">
      <c r="B18" s="365" t="s">
        <v>136</v>
      </c>
      <c r="C18" s="370">
        <v>9.1509999999999998</v>
      </c>
      <c r="D18" s="370">
        <v>0.78400000000000003</v>
      </c>
      <c r="E18" s="370">
        <v>0.42099999999999999</v>
      </c>
      <c r="F18" s="370">
        <v>3.9279999999999999</v>
      </c>
      <c r="G18" s="370">
        <v>46.195</v>
      </c>
      <c r="H18" s="370">
        <v>3.0329999999999999</v>
      </c>
      <c r="I18" s="370">
        <v>36.561999999999998</v>
      </c>
      <c r="J18" s="370">
        <v>100.334</v>
      </c>
      <c r="K18" s="370">
        <v>1.6850000000000001</v>
      </c>
      <c r="L18" s="370">
        <v>8.5000000000000006E-2</v>
      </c>
      <c r="M18" s="371">
        <f>SUM(C18:L18)</f>
        <v>202.17800000000003</v>
      </c>
    </row>
    <row r="19" spans="2:14" x14ac:dyDescent="0.3">
      <c r="B19" s="368" t="s">
        <v>3389</v>
      </c>
      <c r="C19" s="369">
        <f>+C18/$M$18</f>
        <v>4.5262095776988587E-2</v>
      </c>
      <c r="D19" s="369">
        <f t="shared" ref="D19:M19" si="1">+D18/$M$18</f>
        <v>3.8777710730148679E-3</v>
      </c>
      <c r="E19" s="369">
        <f t="shared" si="1"/>
        <v>2.0823234971164019E-3</v>
      </c>
      <c r="F19" s="369">
        <f t="shared" si="1"/>
        <v>1.9428424457656121E-2</v>
      </c>
      <c r="G19" s="369">
        <f t="shared" si="1"/>
        <v>0.22848677897694109</v>
      </c>
      <c r="H19" s="369">
        <f t="shared" si="1"/>
        <v>1.5001632225068996E-2</v>
      </c>
      <c r="I19" s="369">
        <f t="shared" si="1"/>
        <v>0.18084064537189998</v>
      </c>
      <c r="J19" s="369">
        <f t="shared" si="1"/>
        <v>0.49626566688759405</v>
      </c>
      <c r="K19" s="369">
        <f t="shared" si="1"/>
        <v>8.3342401250383318E-3</v>
      </c>
      <c r="L19" s="369">
        <f t="shared" si="1"/>
        <v>4.2042160868145889E-4</v>
      </c>
      <c r="M19" s="369">
        <f t="shared" si="1"/>
        <v>1</v>
      </c>
    </row>
    <row r="21" spans="2:14" x14ac:dyDescent="0.3">
      <c r="B21" s="249" t="s">
        <v>3391</v>
      </c>
    </row>
    <row r="22" spans="2:14" ht="3.75" customHeight="1" x14ac:dyDescent="0.3">
      <c r="B22" s="249"/>
    </row>
    <row r="23" spans="2:14" x14ac:dyDescent="0.3">
      <c r="B23" s="361" t="s">
        <v>3205</v>
      </c>
      <c r="C23" s="362"/>
      <c r="D23" s="362"/>
      <c r="E23" s="362"/>
      <c r="F23" s="362"/>
      <c r="G23" s="362"/>
      <c r="H23" s="362"/>
      <c r="I23" s="362"/>
      <c r="J23" s="362"/>
      <c r="K23" s="362"/>
      <c r="L23" s="362"/>
      <c r="M23" s="362"/>
    </row>
    <row r="24" spans="2:14" x14ac:dyDescent="0.3">
      <c r="C24" s="372"/>
    </row>
    <row r="25" spans="2:14" x14ac:dyDescent="0.3">
      <c r="B25" s="293"/>
      <c r="C25" s="363" t="s">
        <v>3135</v>
      </c>
      <c r="D25" s="363" t="s">
        <v>3136</v>
      </c>
      <c r="E25" s="363" t="s">
        <v>3137</v>
      </c>
      <c r="F25" s="363" t="s">
        <v>3138</v>
      </c>
      <c r="G25" s="363" t="s">
        <v>3139</v>
      </c>
      <c r="H25" s="363" t="s">
        <v>3140</v>
      </c>
      <c r="I25" s="364" t="s">
        <v>136</v>
      </c>
    </row>
    <row r="26" spans="2:14" x14ac:dyDescent="0.3">
      <c r="B26" s="365" t="s">
        <v>136</v>
      </c>
      <c r="C26" s="370">
        <v>62.966999999999999</v>
      </c>
      <c r="D26" s="370">
        <v>57.73</v>
      </c>
      <c r="E26" s="370">
        <v>60.93</v>
      </c>
      <c r="F26" s="370">
        <v>13.635999999999999</v>
      </c>
      <c r="G26" s="370">
        <v>4.0780000000000003</v>
      </c>
      <c r="H26" s="370">
        <v>2.835</v>
      </c>
      <c r="I26" s="371">
        <f>SUM(C26:H26)</f>
        <v>202.17600000000002</v>
      </c>
    </row>
    <row r="27" spans="2:14" x14ac:dyDescent="0.3">
      <c r="B27" s="368" t="s">
        <v>3389</v>
      </c>
      <c r="C27" s="369">
        <f>+C26/$I$26</f>
        <v>0.31144646248812913</v>
      </c>
      <c r="D27" s="369">
        <f t="shared" ref="D27:I27" si="2">+D26/$I$26</f>
        <v>0.28554328901551118</v>
      </c>
      <c r="E27" s="369">
        <f t="shared" si="2"/>
        <v>0.30137108262108259</v>
      </c>
      <c r="F27" s="369">
        <f t="shared" si="2"/>
        <v>6.7446185501741043E-2</v>
      </c>
      <c r="G27" s="369">
        <f t="shared" si="2"/>
        <v>2.0170544476100033E-2</v>
      </c>
      <c r="H27" s="369">
        <f t="shared" si="2"/>
        <v>1.4022435897435896E-2</v>
      </c>
      <c r="I27" s="373">
        <f t="shared" si="2"/>
        <v>1</v>
      </c>
    </row>
    <row r="30" spans="2:14" x14ac:dyDescent="0.3">
      <c r="N30" s="285" t="s">
        <v>3279</v>
      </c>
    </row>
  </sheetData>
  <hyperlinks>
    <hyperlink ref="N30" location="Contents!A1" display="To Frontpage" xr:uid="{37B0BC16-7783-4DAE-AE70-B37528E53E77}"/>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FC1FD-5BAF-4863-B8FF-12B676885780}">
  <sheetPr>
    <pageSetUpPr fitToPage="1"/>
  </sheetPr>
  <dimension ref="B4:N95"/>
  <sheetViews>
    <sheetView zoomScale="70" zoomScaleNormal="70" workbookViewId="0"/>
  </sheetViews>
  <sheetFormatPr defaultRowHeight="16.5" x14ac:dyDescent="0.3"/>
  <cols>
    <col min="1" max="1" width="4.7109375" style="234" customWidth="1"/>
    <col min="2" max="2" width="31" style="234" customWidth="1"/>
    <col min="3" max="3" width="21.5703125" style="234" customWidth="1"/>
    <col min="4" max="12" width="15.7109375" style="234" customWidth="1"/>
    <col min="13" max="13" width="3.42578125" style="234" customWidth="1"/>
    <col min="14" max="16384" width="9.140625" style="234"/>
  </cols>
  <sheetData>
    <row r="4" spans="2:14" x14ac:dyDescent="0.3">
      <c r="J4" s="359" t="s">
        <v>3378</v>
      </c>
      <c r="K4" s="360">
        <v>45747</v>
      </c>
    </row>
    <row r="5" spans="2:14" x14ac:dyDescent="0.3">
      <c r="B5" s="249" t="s">
        <v>3392</v>
      </c>
    </row>
    <row r="6" spans="2:14" ht="3.75" customHeight="1" x14ac:dyDescent="0.3">
      <c r="B6" s="249"/>
    </row>
    <row r="7" spans="2:14" x14ac:dyDescent="0.3">
      <c r="B7" s="374" t="s">
        <v>3393</v>
      </c>
      <c r="C7" s="374"/>
      <c r="D7" s="375"/>
      <c r="E7" s="376"/>
      <c r="F7" s="376"/>
      <c r="G7" s="376"/>
      <c r="H7" s="376"/>
      <c r="I7" s="376"/>
      <c r="J7" s="376"/>
      <c r="K7" s="377"/>
      <c r="L7" s="377"/>
      <c r="M7" s="377"/>
      <c r="N7" s="377"/>
    </row>
    <row r="8" spans="2:14" x14ac:dyDescent="0.3">
      <c r="B8" s="293"/>
      <c r="C8" s="487" t="s">
        <v>3394</v>
      </c>
      <c r="D8" s="487"/>
      <c r="E8" s="487"/>
      <c r="F8" s="487"/>
      <c r="G8" s="487"/>
      <c r="H8" s="487"/>
      <c r="I8" s="487"/>
      <c r="J8" s="487"/>
      <c r="K8" s="487"/>
      <c r="L8" s="487"/>
    </row>
    <row r="9" spans="2:14" x14ac:dyDescent="0.3">
      <c r="B9" s="293"/>
      <c r="C9" s="378" t="s">
        <v>3395</v>
      </c>
      <c r="D9" s="378" t="s">
        <v>3396</v>
      </c>
      <c r="E9" s="378" t="s">
        <v>3397</v>
      </c>
      <c r="F9" s="378" t="s">
        <v>3398</v>
      </c>
      <c r="G9" s="378" t="s">
        <v>3399</v>
      </c>
      <c r="H9" s="378" t="s">
        <v>3400</v>
      </c>
      <c r="I9" s="378" t="s">
        <v>3401</v>
      </c>
      <c r="J9" s="378" t="s">
        <v>3402</v>
      </c>
      <c r="K9" s="378" t="s">
        <v>3403</v>
      </c>
      <c r="L9" s="378" t="s">
        <v>3404</v>
      </c>
      <c r="N9" s="379"/>
    </row>
    <row r="10" spans="2:14" x14ac:dyDescent="0.3">
      <c r="C10" s="380"/>
      <c r="D10" s="380"/>
      <c r="E10" s="380"/>
      <c r="F10" s="380"/>
      <c r="G10" s="380"/>
      <c r="H10" s="380"/>
      <c r="I10" s="380"/>
      <c r="J10" s="380"/>
      <c r="K10" s="380"/>
      <c r="L10" s="380"/>
    </row>
    <row r="11" spans="2:14" x14ac:dyDescent="0.3">
      <c r="B11" s="381" t="s">
        <v>3381</v>
      </c>
      <c r="C11" s="382">
        <v>3.5910000000000002</v>
      </c>
      <c r="D11" s="382">
        <v>3.0179999999999998</v>
      </c>
      <c r="E11" s="382">
        <v>1.9159999999999999</v>
      </c>
      <c r="F11" s="382">
        <v>0.42699999999999999</v>
      </c>
      <c r="G11" s="382">
        <v>0.16</v>
      </c>
      <c r="H11" s="382">
        <v>1.4E-2</v>
      </c>
      <c r="I11" s="382">
        <v>5.0000000000000001E-3</v>
      </c>
      <c r="J11" s="382">
        <v>3.0000000000000001E-3</v>
      </c>
      <c r="K11" s="382">
        <v>2E-3</v>
      </c>
      <c r="L11" s="382">
        <v>1.4E-2</v>
      </c>
      <c r="N11" s="380"/>
    </row>
    <row r="12" spans="2:14" x14ac:dyDescent="0.3">
      <c r="B12" s="381" t="s">
        <v>3382</v>
      </c>
      <c r="C12" s="382">
        <v>0.252</v>
      </c>
      <c r="D12" s="382">
        <v>0.24</v>
      </c>
      <c r="E12" s="382">
        <v>0.19900000000000001</v>
      </c>
      <c r="F12" s="382">
        <v>5.8999999999999997E-2</v>
      </c>
      <c r="G12" s="382">
        <v>2.3E-2</v>
      </c>
      <c r="H12" s="382">
        <v>1E-3</v>
      </c>
      <c r="I12" s="382">
        <v>1E-3</v>
      </c>
      <c r="J12" s="382">
        <v>1E-3</v>
      </c>
      <c r="K12" s="382">
        <v>1E-3</v>
      </c>
      <c r="L12" s="382">
        <v>6.0000000000000001E-3</v>
      </c>
      <c r="N12" s="382"/>
    </row>
    <row r="13" spans="2:14" x14ac:dyDescent="0.3">
      <c r="B13" s="381" t="s">
        <v>3383</v>
      </c>
      <c r="C13" s="382">
        <v>0.17599999999999999</v>
      </c>
      <c r="D13" s="382">
        <v>0.14899999999999999</v>
      </c>
      <c r="E13" s="382">
        <v>8.2000000000000003E-2</v>
      </c>
      <c r="F13" s="382">
        <v>8.9999999999999993E-3</v>
      </c>
      <c r="G13" s="382">
        <v>5.0000000000000001E-3</v>
      </c>
      <c r="H13" s="382">
        <v>0</v>
      </c>
      <c r="I13" s="382">
        <v>0</v>
      </c>
      <c r="J13" s="382">
        <v>0</v>
      </c>
      <c r="K13" s="382">
        <v>0</v>
      </c>
      <c r="L13" s="382">
        <v>0</v>
      </c>
      <c r="N13" s="380"/>
    </row>
    <row r="14" spans="2:14" x14ac:dyDescent="0.3">
      <c r="B14" s="381" t="s">
        <v>3384</v>
      </c>
      <c r="C14" s="382">
        <v>1.8069999999999999</v>
      </c>
      <c r="D14" s="382">
        <v>1.2050000000000001</v>
      </c>
      <c r="E14" s="382">
        <v>0.65800000000000003</v>
      </c>
      <c r="F14" s="382">
        <v>0.16500000000000001</v>
      </c>
      <c r="G14" s="382">
        <v>6.6000000000000003E-2</v>
      </c>
      <c r="H14" s="382">
        <v>1.2E-2</v>
      </c>
      <c r="I14" s="382">
        <v>6.0000000000000001E-3</v>
      </c>
      <c r="J14" s="382">
        <v>3.0000000000000001E-3</v>
      </c>
      <c r="K14" s="382">
        <v>1E-3</v>
      </c>
      <c r="L14" s="382">
        <v>4.0000000000000001E-3</v>
      </c>
      <c r="N14" s="380"/>
    </row>
    <row r="15" spans="2:14" x14ac:dyDescent="0.3">
      <c r="B15" s="381" t="s">
        <v>3385</v>
      </c>
      <c r="C15" s="382">
        <v>17.366</v>
      </c>
      <c r="D15" s="382">
        <v>14.951000000000001</v>
      </c>
      <c r="E15" s="382">
        <v>9.66</v>
      </c>
      <c r="F15" s="382">
        <v>2.8050000000000002</v>
      </c>
      <c r="G15" s="382">
        <v>1.204</v>
      </c>
      <c r="H15" s="382">
        <v>0.107</v>
      </c>
      <c r="I15" s="382">
        <v>2.8000000000000001E-2</v>
      </c>
      <c r="J15" s="382">
        <v>1.4E-2</v>
      </c>
      <c r="K15" s="382">
        <v>0.01</v>
      </c>
      <c r="L15" s="382">
        <v>0.05</v>
      </c>
      <c r="N15" s="380"/>
    </row>
    <row r="16" spans="2:14" ht="33" x14ac:dyDescent="0.3">
      <c r="B16" s="381" t="s">
        <v>3386</v>
      </c>
      <c r="C16" s="382">
        <v>1.333</v>
      </c>
      <c r="D16" s="382">
        <v>1.0569999999999999</v>
      </c>
      <c r="E16" s="382">
        <v>0.56899999999999995</v>
      </c>
      <c r="F16" s="382">
        <v>7.3999999999999996E-2</v>
      </c>
      <c r="G16" s="382">
        <v>0</v>
      </c>
      <c r="H16" s="382">
        <v>0</v>
      </c>
      <c r="I16" s="382">
        <v>0</v>
      </c>
      <c r="J16" s="382">
        <v>0</v>
      </c>
      <c r="K16" s="382">
        <v>0</v>
      </c>
      <c r="L16" s="382">
        <v>0</v>
      </c>
      <c r="N16" s="380"/>
    </row>
    <row r="17" spans="2:14" x14ac:dyDescent="0.3">
      <c r="B17" s="381" t="s">
        <v>3387</v>
      </c>
      <c r="C17" s="382">
        <v>15.996</v>
      </c>
      <c r="D17" s="382">
        <v>12.551</v>
      </c>
      <c r="E17" s="382">
        <v>6.8209999999999997</v>
      </c>
      <c r="F17" s="382">
        <v>0.96099999999999997</v>
      </c>
      <c r="G17" s="382">
        <v>0.13300000000000001</v>
      </c>
      <c r="H17" s="382">
        <v>2.1000000000000001E-2</v>
      </c>
      <c r="I17" s="382">
        <v>1.6E-2</v>
      </c>
      <c r="J17" s="382">
        <v>1.2999999999999999E-2</v>
      </c>
      <c r="K17" s="382">
        <v>0.01</v>
      </c>
      <c r="L17" s="382">
        <v>0.04</v>
      </c>
      <c r="N17" s="380"/>
    </row>
    <row r="18" spans="2:14" x14ac:dyDescent="0.3">
      <c r="B18" s="381" t="s">
        <v>3405</v>
      </c>
      <c r="C18" s="382">
        <v>51.756</v>
      </c>
      <c r="D18" s="382">
        <v>32.731000000000002</v>
      </c>
      <c r="E18" s="382">
        <v>14.278</v>
      </c>
      <c r="F18" s="382">
        <v>1.369</v>
      </c>
      <c r="G18" s="382">
        <v>0.108</v>
      </c>
      <c r="H18" s="382">
        <v>2.1000000000000001E-2</v>
      </c>
      <c r="I18" s="382">
        <v>1.4999999999999999E-2</v>
      </c>
      <c r="J18" s="382">
        <v>1.0999999999999999E-2</v>
      </c>
      <c r="K18" s="382">
        <v>8.9999999999999993E-3</v>
      </c>
      <c r="L18" s="382">
        <v>3.6999999999999998E-2</v>
      </c>
      <c r="N18" s="380"/>
    </row>
    <row r="19" spans="2:14" ht="33" x14ac:dyDescent="0.3">
      <c r="B19" s="381" t="s">
        <v>3406</v>
      </c>
      <c r="C19" s="382">
        <v>0.70899999999999996</v>
      </c>
      <c r="D19" s="382">
        <v>0.59099999999999997</v>
      </c>
      <c r="E19" s="382">
        <v>0.32600000000000001</v>
      </c>
      <c r="F19" s="382">
        <v>3.3000000000000002E-2</v>
      </c>
      <c r="G19" s="382">
        <v>8.0000000000000002E-3</v>
      </c>
      <c r="H19" s="382">
        <v>2E-3</v>
      </c>
      <c r="I19" s="382">
        <v>2E-3</v>
      </c>
      <c r="J19" s="382">
        <v>2E-3</v>
      </c>
      <c r="K19" s="382">
        <v>2E-3</v>
      </c>
      <c r="L19" s="382">
        <v>0.01</v>
      </c>
      <c r="N19" s="380"/>
    </row>
    <row r="20" spans="2:14" x14ac:dyDescent="0.3">
      <c r="B20" s="381" t="s">
        <v>134</v>
      </c>
      <c r="C20" s="382">
        <v>4.9000000000000002E-2</v>
      </c>
      <c r="D20" s="382">
        <v>2.5000000000000001E-2</v>
      </c>
      <c r="E20" s="382">
        <v>7.0000000000000001E-3</v>
      </c>
      <c r="F20" s="382">
        <v>2E-3</v>
      </c>
      <c r="G20" s="382">
        <v>2E-3</v>
      </c>
      <c r="H20" s="382">
        <v>0</v>
      </c>
      <c r="I20" s="382">
        <v>0</v>
      </c>
      <c r="J20" s="382">
        <v>0</v>
      </c>
      <c r="K20" s="382">
        <v>0</v>
      </c>
      <c r="L20" s="382">
        <v>0</v>
      </c>
      <c r="N20" s="380"/>
    </row>
    <row r="21" spans="2:14" x14ac:dyDescent="0.3">
      <c r="C21" s="382"/>
      <c r="D21" s="382"/>
      <c r="E21" s="382"/>
      <c r="F21" s="382"/>
      <c r="G21" s="382"/>
      <c r="H21" s="382"/>
      <c r="I21" s="382"/>
      <c r="J21" s="382"/>
      <c r="K21" s="382"/>
      <c r="L21" s="382"/>
      <c r="N21" s="246"/>
    </row>
    <row r="22" spans="2:14" x14ac:dyDescent="0.3">
      <c r="B22" s="365" t="s">
        <v>136</v>
      </c>
      <c r="C22" s="383">
        <f t="shared" ref="C22:L22" si="0">SUM(C11:C20)</f>
        <v>93.035000000000011</v>
      </c>
      <c r="D22" s="383">
        <f t="shared" si="0"/>
        <v>66.518000000000001</v>
      </c>
      <c r="E22" s="383">
        <f t="shared" si="0"/>
        <v>34.515999999999998</v>
      </c>
      <c r="F22" s="383">
        <f t="shared" si="0"/>
        <v>5.9039999999999999</v>
      </c>
      <c r="G22" s="383">
        <f t="shared" si="0"/>
        <v>1.7090000000000001</v>
      </c>
      <c r="H22" s="383">
        <f t="shared" si="0"/>
        <v>0.17799999999999999</v>
      </c>
      <c r="I22" s="383">
        <f t="shared" si="0"/>
        <v>7.3000000000000009E-2</v>
      </c>
      <c r="J22" s="383">
        <f t="shared" si="0"/>
        <v>4.7E-2</v>
      </c>
      <c r="K22" s="383">
        <f t="shared" si="0"/>
        <v>3.5000000000000003E-2</v>
      </c>
      <c r="L22" s="383">
        <f t="shared" si="0"/>
        <v>0.16100000000000003</v>
      </c>
      <c r="N22" s="384"/>
    </row>
    <row r="27" spans="2:14" x14ac:dyDescent="0.3">
      <c r="B27" s="249" t="s">
        <v>3407</v>
      </c>
    </row>
    <row r="28" spans="2:14" ht="3.75" customHeight="1" x14ac:dyDescent="0.3">
      <c r="B28" s="249"/>
    </row>
    <row r="29" spans="2:14" x14ac:dyDescent="0.3">
      <c r="B29" s="374" t="s">
        <v>3408</v>
      </c>
      <c r="C29" s="375"/>
      <c r="D29" s="377"/>
      <c r="E29" s="377"/>
      <c r="F29" s="377"/>
      <c r="G29" s="377"/>
      <c r="H29" s="377"/>
      <c r="I29" s="377"/>
      <c r="J29" s="377"/>
      <c r="K29" s="377"/>
      <c r="L29" s="377"/>
    </row>
    <row r="30" spans="2:14" x14ac:dyDescent="0.3">
      <c r="B30" s="293"/>
      <c r="C30" s="487" t="s">
        <v>3409</v>
      </c>
      <c r="D30" s="487"/>
      <c r="E30" s="487"/>
      <c r="F30" s="487"/>
      <c r="G30" s="487"/>
      <c r="H30" s="487"/>
      <c r="I30" s="487"/>
      <c r="J30" s="487"/>
      <c r="K30" s="487"/>
      <c r="L30" s="487"/>
    </row>
    <row r="31" spans="2:14" x14ac:dyDescent="0.3">
      <c r="B31" s="293"/>
      <c r="C31" s="378" t="s">
        <v>3395</v>
      </c>
      <c r="D31" s="378" t="s">
        <v>3396</v>
      </c>
      <c r="E31" s="378" t="s">
        <v>3397</v>
      </c>
      <c r="F31" s="378" t="s">
        <v>3398</v>
      </c>
      <c r="G31" s="378" t="s">
        <v>3399</v>
      </c>
      <c r="H31" s="378" t="s">
        <v>3400</v>
      </c>
      <c r="I31" s="378" t="s">
        <v>3401</v>
      </c>
      <c r="J31" s="378" t="s">
        <v>3402</v>
      </c>
      <c r="K31" s="378" t="s">
        <v>3403</v>
      </c>
      <c r="L31" s="378" t="s">
        <v>3404</v>
      </c>
      <c r="N31" s="379"/>
    </row>
    <row r="32" spans="2:14" x14ac:dyDescent="0.3">
      <c r="C32" s="380"/>
      <c r="D32" s="380"/>
      <c r="E32" s="380"/>
      <c r="F32" s="380"/>
      <c r="G32" s="380"/>
      <c r="H32" s="380"/>
      <c r="I32" s="380"/>
      <c r="J32" s="380"/>
      <c r="K32" s="380"/>
      <c r="L32" s="380"/>
    </row>
    <row r="33" spans="2:14" x14ac:dyDescent="0.3">
      <c r="B33" s="381" t="s">
        <v>3381</v>
      </c>
      <c r="C33" s="385">
        <f>IFERROR(C11/SUM($C11:$L11),0)</f>
        <v>0.39245901639344261</v>
      </c>
      <c r="D33" s="385">
        <f t="shared" ref="D33:L33" si="1">IFERROR(D11/SUM($C11:$L11),0)</f>
        <v>0.32983606557377043</v>
      </c>
      <c r="E33" s="385">
        <f t="shared" si="1"/>
        <v>0.20939890710382511</v>
      </c>
      <c r="F33" s="385">
        <f t="shared" si="1"/>
        <v>4.6666666666666662E-2</v>
      </c>
      <c r="G33" s="385">
        <f t="shared" si="1"/>
        <v>1.7486338797814208E-2</v>
      </c>
      <c r="H33" s="385">
        <f t="shared" si="1"/>
        <v>1.5300546448087432E-3</v>
      </c>
      <c r="I33" s="385">
        <f t="shared" si="1"/>
        <v>5.4644808743169399E-4</v>
      </c>
      <c r="J33" s="385">
        <f t="shared" si="1"/>
        <v>3.2786885245901639E-4</v>
      </c>
      <c r="K33" s="385">
        <f t="shared" si="1"/>
        <v>2.185792349726776E-4</v>
      </c>
      <c r="L33" s="385">
        <f t="shared" si="1"/>
        <v>1.5300546448087432E-3</v>
      </c>
      <c r="M33" s="300"/>
      <c r="N33" s="386"/>
    </row>
    <row r="34" spans="2:14" x14ac:dyDescent="0.3">
      <c r="B34" s="381" t="s">
        <v>3382</v>
      </c>
      <c r="C34" s="385">
        <f t="shared" ref="C34:L42" si="2">IFERROR(C12/SUM($C12:$L12),0)</f>
        <v>0.32183908045977011</v>
      </c>
      <c r="D34" s="385">
        <f t="shared" si="2"/>
        <v>0.3065134099616858</v>
      </c>
      <c r="E34" s="385">
        <f t="shared" si="2"/>
        <v>0.25415070242656451</v>
      </c>
      <c r="F34" s="385">
        <f t="shared" si="2"/>
        <v>7.5351213282247753E-2</v>
      </c>
      <c r="G34" s="385">
        <f t="shared" si="2"/>
        <v>2.9374201787994891E-2</v>
      </c>
      <c r="H34" s="385">
        <f t="shared" si="2"/>
        <v>1.277139208173691E-3</v>
      </c>
      <c r="I34" s="385">
        <f t="shared" si="2"/>
        <v>1.277139208173691E-3</v>
      </c>
      <c r="J34" s="385">
        <f t="shared" si="2"/>
        <v>1.277139208173691E-3</v>
      </c>
      <c r="K34" s="385">
        <f t="shared" si="2"/>
        <v>1.277139208173691E-3</v>
      </c>
      <c r="L34" s="385">
        <f t="shared" si="2"/>
        <v>7.6628352490421452E-3</v>
      </c>
      <c r="M34" s="300"/>
      <c r="N34" s="386"/>
    </row>
    <row r="35" spans="2:14" x14ac:dyDescent="0.3">
      <c r="B35" s="381" t="s">
        <v>3383</v>
      </c>
      <c r="C35" s="385">
        <f t="shared" si="2"/>
        <v>0.41805225653206651</v>
      </c>
      <c r="D35" s="385">
        <f t="shared" si="2"/>
        <v>0.35391923990498814</v>
      </c>
      <c r="E35" s="385">
        <f t="shared" si="2"/>
        <v>0.19477434679334918</v>
      </c>
      <c r="F35" s="385">
        <f t="shared" si="2"/>
        <v>2.1377672209026127E-2</v>
      </c>
      <c r="G35" s="385">
        <f t="shared" si="2"/>
        <v>1.1876484560570073E-2</v>
      </c>
      <c r="H35" s="385">
        <f t="shared" si="2"/>
        <v>0</v>
      </c>
      <c r="I35" s="385">
        <f t="shared" si="2"/>
        <v>0</v>
      </c>
      <c r="J35" s="385">
        <f t="shared" si="2"/>
        <v>0</v>
      </c>
      <c r="K35" s="385">
        <f t="shared" si="2"/>
        <v>0</v>
      </c>
      <c r="L35" s="385">
        <f t="shared" si="2"/>
        <v>0</v>
      </c>
      <c r="M35" s="300"/>
      <c r="N35" s="386"/>
    </row>
    <row r="36" spans="2:14" x14ac:dyDescent="0.3">
      <c r="B36" s="381" t="s">
        <v>3384</v>
      </c>
      <c r="C36" s="385">
        <f t="shared" si="2"/>
        <v>0.46014769544181311</v>
      </c>
      <c r="D36" s="385">
        <f t="shared" si="2"/>
        <v>0.30685001273236573</v>
      </c>
      <c r="E36" s="385">
        <f t="shared" si="2"/>
        <v>0.16755793226381463</v>
      </c>
      <c r="F36" s="385">
        <f t="shared" si="2"/>
        <v>4.2016806722689079E-2</v>
      </c>
      <c r="G36" s="385">
        <f t="shared" si="2"/>
        <v>1.6806722689075633E-2</v>
      </c>
      <c r="H36" s="385">
        <f t="shared" si="2"/>
        <v>3.055767761650115E-3</v>
      </c>
      <c r="I36" s="385">
        <f t="shared" si="2"/>
        <v>1.5278838808250575E-3</v>
      </c>
      <c r="J36" s="385">
        <f t="shared" si="2"/>
        <v>7.6394194041252874E-4</v>
      </c>
      <c r="K36" s="385">
        <f t="shared" si="2"/>
        <v>2.5464731347084291E-4</v>
      </c>
      <c r="L36" s="385">
        <f t="shared" si="2"/>
        <v>1.0185892538833717E-3</v>
      </c>
      <c r="M36" s="300"/>
      <c r="N36" s="386"/>
    </row>
    <row r="37" spans="2:14" x14ac:dyDescent="0.3">
      <c r="B37" s="381" t="s">
        <v>3385</v>
      </c>
      <c r="C37" s="385">
        <f t="shared" si="2"/>
        <v>0.37592813075008119</v>
      </c>
      <c r="D37" s="385">
        <f t="shared" si="2"/>
        <v>0.32364974564346793</v>
      </c>
      <c r="E37" s="385">
        <f t="shared" si="2"/>
        <v>0.20911354042645308</v>
      </c>
      <c r="F37" s="385">
        <f t="shared" si="2"/>
        <v>6.0720857235631566E-2</v>
      </c>
      <c r="G37" s="385">
        <f t="shared" si="2"/>
        <v>2.6063426777789802E-2</v>
      </c>
      <c r="H37" s="385">
        <f t="shared" si="2"/>
        <v>2.3162679943716851E-3</v>
      </c>
      <c r="I37" s="385">
        <f t="shared" si="2"/>
        <v>6.061262041346466E-4</v>
      </c>
      <c r="J37" s="385">
        <f t="shared" si="2"/>
        <v>3.030631020673233E-4</v>
      </c>
      <c r="K37" s="385">
        <f t="shared" si="2"/>
        <v>2.1647364433380236E-4</v>
      </c>
      <c r="L37" s="385">
        <f t="shared" si="2"/>
        <v>1.0823682216690119E-3</v>
      </c>
      <c r="M37" s="300"/>
      <c r="N37" s="386"/>
    </row>
    <row r="38" spans="2:14" ht="33" x14ac:dyDescent="0.3">
      <c r="B38" s="381" t="s">
        <v>3386</v>
      </c>
      <c r="C38" s="385">
        <f t="shared" si="2"/>
        <v>0.43949884602703598</v>
      </c>
      <c r="D38" s="385">
        <f t="shared" si="2"/>
        <v>0.34849983514671945</v>
      </c>
      <c r="E38" s="385">
        <f t="shared" si="2"/>
        <v>0.18760303330036268</v>
      </c>
      <c r="F38" s="385">
        <f t="shared" si="2"/>
        <v>2.4398285525881969E-2</v>
      </c>
      <c r="G38" s="385">
        <f t="shared" si="2"/>
        <v>0</v>
      </c>
      <c r="H38" s="385">
        <f t="shared" si="2"/>
        <v>0</v>
      </c>
      <c r="I38" s="385">
        <f t="shared" si="2"/>
        <v>0</v>
      </c>
      <c r="J38" s="385">
        <f t="shared" si="2"/>
        <v>0</v>
      </c>
      <c r="K38" s="385">
        <f t="shared" si="2"/>
        <v>0</v>
      </c>
      <c r="L38" s="385">
        <f t="shared" si="2"/>
        <v>0</v>
      </c>
      <c r="M38" s="300"/>
      <c r="N38" s="386"/>
    </row>
    <row r="39" spans="2:14" x14ac:dyDescent="0.3">
      <c r="B39" s="381" t="s">
        <v>3387</v>
      </c>
      <c r="C39" s="385">
        <f t="shared" si="2"/>
        <v>0.43750341885017235</v>
      </c>
      <c r="D39" s="385">
        <f t="shared" si="2"/>
        <v>0.34327990810130737</v>
      </c>
      <c r="E39" s="385">
        <f t="shared" si="2"/>
        <v>0.18655981620261475</v>
      </c>
      <c r="F39" s="385">
        <f t="shared" si="2"/>
        <v>2.6284120124719656E-2</v>
      </c>
      <c r="G39" s="385">
        <f t="shared" si="2"/>
        <v>3.6376565833378923E-3</v>
      </c>
      <c r="H39" s="385">
        <f t="shared" si="2"/>
        <v>5.7436682894808821E-4</v>
      </c>
      <c r="I39" s="385">
        <f t="shared" si="2"/>
        <v>4.3761282205568626E-4</v>
      </c>
      <c r="J39" s="385">
        <f t="shared" si="2"/>
        <v>3.5556041792024506E-4</v>
      </c>
      <c r="K39" s="385">
        <f t="shared" si="2"/>
        <v>2.7350801378480392E-4</v>
      </c>
      <c r="L39" s="385">
        <f t="shared" si="2"/>
        <v>1.0940320551392157E-3</v>
      </c>
      <c r="M39" s="300"/>
      <c r="N39" s="386"/>
    </row>
    <row r="40" spans="2:14" x14ac:dyDescent="0.3">
      <c r="B40" s="381" t="s">
        <v>3405</v>
      </c>
      <c r="C40" s="385">
        <f t="shared" si="2"/>
        <v>0.51583196292420386</v>
      </c>
      <c r="D40" s="385">
        <f t="shared" si="2"/>
        <v>0.32621717247221804</v>
      </c>
      <c r="E40" s="385">
        <f t="shared" si="2"/>
        <v>0.14230328399860467</v>
      </c>
      <c r="F40" s="385">
        <f t="shared" si="2"/>
        <v>1.3644291623062738E-2</v>
      </c>
      <c r="G40" s="385">
        <f t="shared" si="2"/>
        <v>1.0763940798325607E-3</v>
      </c>
      <c r="H40" s="385">
        <f t="shared" si="2"/>
        <v>2.092988488563313E-4</v>
      </c>
      <c r="I40" s="385">
        <f t="shared" si="2"/>
        <v>1.4949917775452232E-4</v>
      </c>
      <c r="J40" s="385">
        <f t="shared" si="2"/>
        <v>1.0963273035331637E-4</v>
      </c>
      <c r="K40" s="385">
        <f t="shared" si="2"/>
        <v>8.9699506652713391E-5</v>
      </c>
      <c r="L40" s="385">
        <f t="shared" si="2"/>
        <v>3.6876463846115509E-4</v>
      </c>
      <c r="M40" s="300"/>
      <c r="N40" s="386"/>
    </row>
    <row r="41" spans="2:14" ht="33" x14ac:dyDescent="0.3">
      <c r="B41" s="381" t="s">
        <v>3406</v>
      </c>
      <c r="C41" s="385">
        <f t="shared" si="2"/>
        <v>0.42077151335311574</v>
      </c>
      <c r="D41" s="385">
        <f t="shared" si="2"/>
        <v>0.35074183976261131</v>
      </c>
      <c r="E41" s="385">
        <f t="shared" si="2"/>
        <v>0.19347181008902078</v>
      </c>
      <c r="F41" s="385">
        <f t="shared" si="2"/>
        <v>1.9584569732937689E-2</v>
      </c>
      <c r="G41" s="385">
        <f t="shared" si="2"/>
        <v>4.7477744807121669E-3</v>
      </c>
      <c r="H41" s="385">
        <f t="shared" si="2"/>
        <v>1.1869436201780417E-3</v>
      </c>
      <c r="I41" s="385">
        <f t="shared" si="2"/>
        <v>1.1869436201780417E-3</v>
      </c>
      <c r="J41" s="385">
        <f t="shared" si="2"/>
        <v>1.1869436201780417E-3</v>
      </c>
      <c r="K41" s="385">
        <f t="shared" si="2"/>
        <v>1.1869436201780417E-3</v>
      </c>
      <c r="L41" s="385">
        <f t="shared" si="2"/>
        <v>5.9347181008902088E-3</v>
      </c>
      <c r="M41" s="300"/>
      <c r="N41" s="386"/>
    </row>
    <row r="42" spans="2:14" x14ac:dyDescent="0.3">
      <c r="B42" s="381" t="s">
        <v>134</v>
      </c>
      <c r="C42" s="385">
        <f t="shared" si="2"/>
        <v>0.57647058823529396</v>
      </c>
      <c r="D42" s="385">
        <f t="shared" si="2"/>
        <v>0.29411764705882348</v>
      </c>
      <c r="E42" s="385">
        <f t="shared" si="2"/>
        <v>8.2352941176470573E-2</v>
      </c>
      <c r="F42" s="385">
        <f t="shared" si="2"/>
        <v>2.3529411764705879E-2</v>
      </c>
      <c r="G42" s="385">
        <f t="shared" si="2"/>
        <v>2.3529411764705879E-2</v>
      </c>
      <c r="H42" s="385">
        <f t="shared" si="2"/>
        <v>0</v>
      </c>
      <c r="I42" s="385">
        <f t="shared" si="2"/>
        <v>0</v>
      </c>
      <c r="J42" s="385">
        <f t="shared" si="2"/>
        <v>0</v>
      </c>
      <c r="K42" s="385">
        <f t="shared" si="2"/>
        <v>0</v>
      </c>
      <c r="L42" s="385">
        <f t="shared" si="2"/>
        <v>0</v>
      </c>
      <c r="M42" s="300"/>
      <c r="N42" s="386"/>
    </row>
    <row r="43" spans="2:14" x14ac:dyDescent="0.3">
      <c r="C43" s="385"/>
      <c r="D43" s="385"/>
      <c r="E43" s="385"/>
      <c r="F43" s="385"/>
      <c r="G43" s="385"/>
      <c r="H43" s="385"/>
      <c r="I43" s="385"/>
      <c r="J43" s="385"/>
      <c r="K43" s="385"/>
      <c r="L43" s="385"/>
      <c r="M43" s="300"/>
    </row>
    <row r="44" spans="2:14" x14ac:dyDescent="0.3">
      <c r="B44" s="365" t="s">
        <v>136</v>
      </c>
      <c r="C44" s="387">
        <f>IFERROR(C22/SUM($C22:$L22),0)</f>
        <v>0.46016836815447937</v>
      </c>
      <c r="D44" s="387">
        <f t="shared" ref="D44:L44" si="3">IFERROR(D22/SUM($C22:$L22),0)</f>
        <v>0.32901036720481169</v>
      </c>
      <c r="E44" s="387">
        <f t="shared" si="3"/>
        <v>0.17072253877809435</v>
      </c>
      <c r="F44" s="387">
        <f t="shared" si="3"/>
        <v>2.9202279202279205E-2</v>
      </c>
      <c r="G44" s="387">
        <f t="shared" si="3"/>
        <v>8.4530310224754674E-3</v>
      </c>
      <c r="H44" s="387">
        <f t="shared" si="3"/>
        <v>8.8042101930990821E-4</v>
      </c>
      <c r="I44" s="387">
        <f t="shared" si="3"/>
        <v>3.6107154162709726E-4</v>
      </c>
      <c r="J44" s="387">
        <f t="shared" si="3"/>
        <v>2.324707185818297E-4</v>
      </c>
      <c r="K44" s="387">
        <f t="shared" si="3"/>
        <v>1.7311649256093704E-4</v>
      </c>
      <c r="L44" s="387">
        <f t="shared" si="3"/>
        <v>7.9633586578031041E-4</v>
      </c>
      <c r="M44" s="300"/>
      <c r="N44" s="388"/>
    </row>
    <row r="49" spans="2:14" x14ac:dyDescent="0.3">
      <c r="B49" s="249" t="s">
        <v>3410</v>
      </c>
    </row>
    <row r="50" spans="2:14" ht="3.75" customHeight="1" x14ac:dyDescent="0.3">
      <c r="B50" s="249"/>
    </row>
    <row r="51" spans="2:14" x14ac:dyDescent="0.3">
      <c r="B51" s="389" t="s">
        <v>3411</v>
      </c>
      <c r="C51" s="375"/>
      <c r="D51" s="375"/>
      <c r="E51" s="377"/>
      <c r="F51" s="377"/>
      <c r="G51" s="377"/>
      <c r="H51" s="377"/>
      <c r="I51" s="377"/>
      <c r="J51" s="377"/>
      <c r="K51" s="377"/>
      <c r="L51" s="377"/>
      <c r="M51" s="377"/>
      <c r="N51" s="377"/>
    </row>
    <row r="52" spans="2:14" x14ac:dyDescent="0.3">
      <c r="B52" s="293"/>
      <c r="C52" s="487" t="s">
        <v>3394</v>
      </c>
      <c r="D52" s="487"/>
      <c r="E52" s="487"/>
      <c r="F52" s="487"/>
      <c r="G52" s="487"/>
      <c r="H52" s="487"/>
      <c r="I52" s="487"/>
      <c r="J52" s="487"/>
      <c r="K52" s="487"/>
      <c r="L52" s="487"/>
      <c r="N52" s="293"/>
    </row>
    <row r="53" spans="2:14" ht="33" x14ac:dyDescent="0.3">
      <c r="B53" s="293"/>
      <c r="C53" s="378" t="s">
        <v>3395</v>
      </c>
      <c r="D53" s="378" t="s">
        <v>3396</v>
      </c>
      <c r="E53" s="378" t="s">
        <v>3397</v>
      </c>
      <c r="F53" s="378" t="s">
        <v>3398</v>
      </c>
      <c r="G53" s="378" t="s">
        <v>3399</v>
      </c>
      <c r="H53" s="378" t="s">
        <v>3400</v>
      </c>
      <c r="I53" s="378" t="s">
        <v>3401</v>
      </c>
      <c r="J53" s="378" t="s">
        <v>3402</v>
      </c>
      <c r="K53" s="378" t="s">
        <v>3403</v>
      </c>
      <c r="L53" s="378" t="s">
        <v>3404</v>
      </c>
      <c r="N53" s="378" t="s">
        <v>3412</v>
      </c>
    </row>
    <row r="54" spans="2:14" x14ac:dyDescent="0.3">
      <c r="C54" s="380"/>
      <c r="D54" s="380"/>
      <c r="E54" s="380"/>
      <c r="F54" s="380"/>
      <c r="G54" s="380"/>
      <c r="H54" s="380"/>
      <c r="I54" s="380"/>
      <c r="J54" s="380"/>
      <c r="K54" s="380"/>
      <c r="L54" s="380"/>
    </row>
    <row r="55" spans="2:14" x14ac:dyDescent="0.3">
      <c r="B55" s="381" t="s">
        <v>3381</v>
      </c>
      <c r="C55" s="390">
        <v>0.18</v>
      </c>
      <c r="D55" s="390">
        <v>1.367</v>
      </c>
      <c r="E55" s="390">
        <v>3.3439999999999999</v>
      </c>
      <c r="F55" s="390">
        <v>2.2050000000000001</v>
      </c>
      <c r="G55" s="390">
        <v>1.4750000000000001</v>
      </c>
      <c r="H55" s="390">
        <v>0.442</v>
      </c>
      <c r="I55" s="390">
        <v>4.9000000000000002E-2</v>
      </c>
      <c r="J55" s="390">
        <v>2.5000000000000001E-2</v>
      </c>
      <c r="K55" s="390">
        <v>5.0000000000000001E-3</v>
      </c>
      <c r="L55" s="390">
        <v>5.8000000000000003E-2</v>
      </c>
      <c r="N55" s="391">
        <v>0.57099999999999995</v>
      </c>
    </row>
    <row r="56" spans="2:14" x14ac:dyDescent="0.3">
      <c r="B56" s="381" t="s">
        <v>3382</v>
      </c>
      <c r="C56" s="390">
        <v>2E-3</v>
      </c>
      <c r="D56" s="390">
        <v>3.2000000000000001E-2</v>
      </c>
      <c r="E56" s="390">
        <v>0.20399999999999999</v>
      </c>
      <c r="F56" s="390">
        <v>0.22800000000000001</v>
      </c>
      <c r="G56" s="390">
        <v>0.27200000000000002</v>
      </c>
      <c r="H56" s="390">
        <v>2.1999999999999999E-2</v>
      </c>
      <c r="I56" s="390">
        <v>1E-3</v>
      </c>
      <c r="J56" s="390">
        <v>0</v>
      </c>
      <c r="K56" s="390">
        <v>1E-3</v>
      </c>
      <c r="L56" s="390">
        <v>2.1999999999999999E-2</v>
      </c>
      <c r="N56" s="391">
        <v>0.66600000000000004</v>
      </c>
    </row>
    <row r="57" spans="2:14" x14ac:dyDescent="0.3">
      <c r="B57" s="381" t="s">
        <v>3383</v>
      </c>
      <c r="C57" s="390">
        <v>0.01</v>
      </c>
      <c r="D57" s="390">
        <v>4.8000000000000001E-2</v>
      </c>
      <c r="E57" s="390">
        <v>0.26500000000000001</v>
      </c>
      <c r="F57" s="390">
        <v>3.9E-2</v>
      </c>
      <c r="G57" s="390">
        <v>5.1999999999999998E-2</v>
      </c>
      <c r="H57" s="390">
        <v>7.0000000000000001E-3</v>
      </c>
      <c r="I57" s="390">
        <v>0</v>
      </c>
      <c r="J57" s="390">
        <v>0</v>
      </c>
      <c r="K57" s="390">
        <v>0</v>
      </c>
      <c r="L57" s="390">
        <v>0</v>
      </c>
      <c r="N57" s="391">
        <v>0.52400000000000002</v>
      </c>
    </row>
    <row r="58" spans="2:14" x14ac:dyDescent="0.3">
      <c r="B58" s="381" t="s">
        <v>3384</v>
      </c>
      <c r="C58" s="390">
        <v>0.26</v>
      </c>
      <c r="D58" s="390">
        <v>0.96299999999999997</v>
      </c>
      <c r="E58" s="390">
        <v>1.0780000000000001</v>
      </c>
      <c r="F58" s="390">
        <v>0.77100000000000002</v>
      </c>
      <c r="G58" s="390">
        <v>0.53900000000000003</v>
      </c>
      <c r="H58" s="390">
        <v>0.155</v>
      </c>
      <c r="I58" s="390">
        <v>6.6000000000000003E-2</v>
      </c>
      <c r="J58" s="390">
        <v>6.8000000000000005E-2</v>
      </c>
      <c r="K58" s="390">
        <v>0</v>
      </c>
      <c r="L58" s="390">
        <v>2.8000000000000001E-2</v>
      </c>
      <c r="N58" s="391">
        <v>0.52300000000000002</v>
      </c>
    </row>
    <row r="59" spans="2:14" x14ac:dyDescent="0.3">
      <c r="B59" s="381" t="s">
        <v>3385</v>
      </c>
      <c r="C59" s="390">
        <v>0.78</v>
      </c>
      <c r="D59" s="390">
        <v>6.9720000000000004</v>
      </c>
      <c r="E59" s="390">
        <v>12.923</v>
      </c>
      <c r="F59" s="390">
        <v>9.9049999999999994</v>
      </c>
      <c r="G59" s="390">
        <v>11.997999999999999</v>
      </c>
      <c r="H59" s="390">
        <v>2.79</v>
      </c>
      <c r="I59" s="390">
        <v>0.441</v>
      </c>
      <c r="J59" s="390">
        <v>0.104</v>
      </c>
      <c r="K59" s="390">
        <v>5.3999999999999999E-2</v>
      </c>
      <c r="L59" s="390">
        <v>0.22700000000000001</v>
      </c>
      <c r="N59" s="391">
        <v>0.59699999999999998</v>
      </c>
    </row>
    <row r="60" spans="2:14" ht="33" x14ac:dyDescent="0.3">
      <c r="B60" s="381" t="s">
        <v>3386</v>
      </c>
      <c r="C60" s="390">
        <v>0.121</v>
      </c>
      <c r="D60" s="390">
        <v>0.68</v>
      </c>
      <c r="E60" s="390">
        <v>1.266</v>
      </c>
      <c r="F60" s="390">
        <v>0.96499999999999997</v>
      </c>
      <c r="G60" s="390">
        <v>0</v>
      </c>
      <c r="H60" s="390">
        <v>0</v>
      </c>
      <c r="I60" s="390">
        <v>0</v>
      </c>
      <c r="J60" s="390">
        <v>0</v>
      </c>
      <c r="K60" s="390">
        <v>0</v>
      </c>
      <c r="L60" s="390">
        <v>0</v>
      </c>
      <c r="N60" s="391">
        <v>0.502</v>
      </c>
    </row>
    <row r="61" spans="2:14" x14ac:dyDescent="0.3">
      <c r="B61" s="381" t="s">
        <v>3387</v>
      </c>
      <c r="C61" s="390">
        <v>1.2470000000000001</v>
      </c>
      <c r="D61" s="390">
        <v>7.4269999999999996</v>
      </c>
      <c r="E61" s="390">
        <v>16.934000000000001</v>
      </c>
      <c r="F61" s="390">
        <v>8.3870000000000005</v>
      </c>
      <c r="G61" s="390">
        <v>2.0499999999999998</v>
      </c>
      <c r="H61" s="390">
        <v>0.13200000000000001</v>
      </c>
      <c r="I61" s="390">
        <v>6.5000000000000002E-2</v>
      </c>
      <c r="J61" s="390">
        <v>7.0000000000000007E-2</v>
      </c>
      <c r="K61" s="390">
        <v>2.5000000000000001E-2</v>
      </c>
      <c r="L61" s="390">
        <v>0.224</v>
      </c>
      <c r="N61" s="391">
        <v>0.51200000000000001</v>
      </c>
    </row>
    <row r="62" spans="2:14" x14ac:dyDescent="0.3">
      <c r="B62" s="381" t="s">
        <v>3405</v>
      </c>
      <c r="C62" s="390">
        <v>9.6219999999999999</v>
      </c>
      <c r="D62" s="390">
        <v>27.527999999999999</v>
      </c>
      <c r="E62" s="390">
        <v>44.920999999999999</v>
      </c>
      <c r="F62" s="390">
        <v>16.234000000000002</v>
      </c>
      <c r="G62" s="390">
        <v>1.522</v>
      </c>
      <c r="H62" s="390">
        <v>0.13200000000000001</v>
      </c>
      <c r="I62" s="390">
        <v>0.1</v>
      </c>
      <c r="J62" s="390">
        <v>4.2999999999999997E-2</v>
      </c>
      <c r="K62" s="390">
        <v>3.7999999999999999E-2</v>
      </c>
      <c r="L62" s="390">
        <v>0.19500000000000001</v>
      </c>
      <c r="N62" s="391">
        <v>0.44400000000000001</v>
      </c>
    </row>
    <row r="63" spans="2:14" ht="33" x14ac:dyDescent="0.3">
      <c r="B63" s="381" t="s">
        <v>3406</v>
      </c>
      <c r="C63" s="390">
        <v>3.7999999999999999E-2</v>
      </c>
      <c r="D63" s="390">
        <v>0.312</v>
      </c>
      <c r="E63" s="390">
        <v>0.95199999999999996</v>
      </c>
      <c r="F63" s="390">
        <v>0.26</v>
      </c>
      <c r="G63" s="390">
        <v>6.7000000000000004E-2</v>
      </c>
      <c r="H63" s="390">
        <v>8.0000000000000002E-3</v>
      </c>
      <c r="I63" s="390">
        <v>2E-3</v>
      </c>
      <c r="J63" s="390">
        <v>0</v>
      </c>
      <c r="K63" s="390">
        <v>0</v>
      </c>
      <c r="L63" s="390">
        <v>4.4999999999999998E-2</v>
      </c>
      <c r="N63" s="391">
        <v>0.53</v>
      </c>
    </row>
    <row r="64" spans="2:14" x14ac:dyDescent="0.3">
      <c r="B64" s="381" t="s">
        <v>134</v>
      </c>
      <c r="C64" s="390">
        <v>7.0000000000000001E-3</v>
      </c>
      <c r="D64" s="390">
        <v>0.05</v>
      </c>
      <c r="E64" s="390">
        <v>7.0000000000000001E-3</v>
      </c>
      <c r="F64" s="390">
        <v>5.0000000000000001E-3</v>
      </c>
      <c r="G64" s="390">
        <v>7.0000000000000001E-3</v>
      </c>
      <c r="H64" s="390">
        <v>8.0000000000000002E-3</v>
      </c>
      <c r="I64" s="390">
        <v>0</v>
      </c>
      <c r="J64" s="390">
        <v>0</v>
      </c>
      <c r="K64" s="390">
        <v>0</v>
      </c>
      <c r="L64" s="390">
        <v>0</v>
      </c>
      <c r="N64" s="391">
        <v>0.42199999999999999</v>
      </c>
    </row>
    <row r="65" spans="2:14" x14ac:dyDescent="0.3">
      <c r="C65" s="390"/>
      <c r="D65" s="390"/>
      <c r="E65" s="390"/>
      <c r="F65" s="390"/>
      <c r="G65" s="390"/>
      <c r="H65" s="390"/>
      <c r="I65" s="390"/>
      <c r="J65" s="390"/>
      <c r="K65" s="390"/>
      <c r="L65" s="390"/>
      <c r="N65" s="391"/>
    </row>
    <row r="66" spans="2:14" x14ac:dyDescent="0.3">
      <c r="B66" s="365" t="s">
        <v>136</v>
      </c>
      <c r="C66" s="392">
        <f>SUM(C55:C64)</f>
        <v>12.266999999999999</v>
      </c>
      <c r="D66" s="392">
        <f t="shared" ref="D66:L66" si="4">SUM(D55:D64)</f>
        <v>45.378999999999991</v>
      </c>
      <c r="E66" s="392">
        <f t="shared" si="4"/>
        <v>81.894000000000005</v>
      </c>
      <c r="F66" s="392">
        <f t="shared" si="4"/>
        <v>38.999000000000002</v>
      </c>
      <c r="G66" s="392">
        <f t="shared" si="4"/>
        <v>17.981999999999999</v>
      </c>
      <c r="H66" s="392">
        <f t="shared" si="4"/>
        <v>3.6960000000000002</v>
      </c>
      <c r="I66" s="392">
        <f t="shared" si="4"/>
        <v>0.72400000000000009</v>
      </c>
      <c r="J66" s="392">
        <f t="shared" si="4"/>
        <v>0.31</v>
      </c>
      <c r="K66" s="392">
        <f t="shared" si="4"/>
        <v>0.123</v>
      </c>
      <c r="L66" s="392">
        <f t="shared" si="4"/>
        <v>0.79900000000000004</v>
      </c>
      <c r="N66" s="393">
        <v>0.501</v>
      </c>
    </row>
    <row r="71" spans="2:14" x14ac:dyDescent="0.3">
      <c r="B71" s="249" t="s">
        <v>3413</v>
      </c>
    </row>
    <row r="72" spans="2:14" ht="3.75" customHeight="1" x14ac:dyDescent="0.3">
      <c r="B72" s="249"/>
    </row>
    <row r="73" spans="2:14" x14ac:dyDescent="0.3">
      <c r="B73" s="389" t="s">
        <v>3414</v>
      </c>
      <c r="C73" s="375"/>
      <c r="D73" s="375"/>
      <c r="E73" s="377"/>
      <c r="F73" s="377"/>
      <c r="G73" s="377"/>
      <c r="H73" s="377"/>
      <c r="I73" s="377"/>
      <c r="J73" s="377"/>
      <c r="K73" s="377"/>
      <c r="L73" s="377"/>
      <c r="N73" s="377"/>
    </row>
    <row r="74" spans="2:14" x14ac:dyDescent="0.3">
      <c r="B74" s="293"/>
      <c r="C74" s="487" t="s">
        <v>3409</v>
      </c>
      <c r="D74" s="487"/>
      <c r="E74" s="487"/>
      <c r="F74" s="487"/>
      <c r="G74" s="487"/>
      <c r="H74" s="487"/>
      <c r="I74" s="487"/>
      <c r="J74" s="487"/>
      <c r="K74" s="487"/>
      <c r="L74" s="487"/>
      <c r="N74" s="293"/>
    </row>
    <row r="75" spans="2:14" ht="33" x14ac:dyDescent="0.3">
      <c r="B75" s="293"/>
      <c r="C75" s="378" t="s">
        <v>3395</v>
      </c>
      <c r="D75" s="378" t="s">
        <v>3396</v>
      </c>
      <c r="E75" s="378" t="s">
        <v>3397</v>
      </c>
      <c r="F75" s="378" t="s">
        <v>3398</v>
      </c>
      <c r="G75" s="378" t="s">
        <v>3399</v>
      </c>
      <c r="H75" s="378" t="s">
        <v>3400</v>
      </c>
      <c r="I75" s="378" t="s">
        <v>3401</v>
      </c>
      <c r="J75" s="378" t="s">
        <v>3402</v>
      </c>
      <c r="K75" s="378" t="s">
        <v>3403</v>
      </c>
      <c r="L75" s="378" t="s">
        <v>3404</v>
      </c>
      <c r="N75" s="378" t="s">
        <v>3412</v>
      </c>
    </row>
    <row r="76" spans="2:14" x14ac:dyDescent="0.3">
      <c r="C76" s="380"/>
      <c r="D76" s="380"/>
      <c r="E76" s="380"/>
      <c r="F76" s="380"/>
      <c r="G76" s="380"/>
      <c r="H76" s="380"/>
      <c r="I76" s="380"/>
      <c r="J76" s="380"/>
      <c r="K76" s="380"/>
      <c r="L76" s="380"/>
    </row>
    <row r="77" spans="2:14" x14ac:dyDescent="0.3">
      <c r="B77" s="381" t="s">
        <v>3381</v>
      </c>
      <c r="C77" s="385">
        <f>IFERROR(C55/SUM($C55:$L55),0)</f>
        <v>1.9672131147540982E-2</v>
      </c>
      <c r="D77" s="385">
        <f t="shared" ref="D77:L77" si="5">IFERROR(D55/SUM($C55:$L55),0)</f>
        <v>0.14939890710382514</v>
      </c>
      <c r="E77" s="385">
        <f t="shared" si="5"/>
        <v>0.36546448087431693</v>
      </c>
      <c r="F77" s="385">
        <f t="shared" si="5"/>
        <v>0.24098360655737705</v>
      </c>
      <c r="G77" s="385">
        <f t="shared" si="5"/>
        <v>0.16120218579234974</v>
      </c>
      <c r="H77" s="385">
        <f t="shared" si="5"/>
        <v>4.8306010928961744E-2</v>
      </c>
      <c r="I77" s="385">
        <f t="shared" si="5"/>
        <v>5.3551912568306015E-3</v>
      </c>
      <c r="J77" s="385">
        <f t="shared" si="5"/>
        <v>2.7322404371584699E-3</v>
      </c>
      <c r="K77" s="385">
        <f t="shared" si="5"/>
        <v>5.4644808743169399E-4</v>
      </c>
      <c r="L77" s="385">
        <f t="shared" si="5"/>
        <v>6.3387978142076503E-3</v>
      </c>
      <c r="M77" s="300"/>
      <c r="N77" s="391">
        <f>+N55</f>
        <v>0.57099999999999995</v>
      </c>
    </row>
    <row r="78" spans="2:14" x14ac:dyDescent="0.3">
      <c r="B78" s="381" t="s">
        <v>3382</v>
      </c>
      <c r="C78" s="385">
        <f t="shared" ref="C78:L86" si="6">IFERROR(C56/SUM($C56:$L56),0)</f>
        <v>2.5510204081632651E-3</v>
      </c>
      <c r="D78" s="385">
        <f t="shared" si="6"/>
        <v>4.0816326530612242E-2</v>
      </c>
      <c r="E78" s="385">
        <f t="shared" si="6"/>
        <v>0.26020408163265302</v>
      </c>
      <c r="F78" s="385">
        <f t="shared" si="6"/>
        <v>0.29081632653061223</v>
      </c>
      <c r="G78" s="385">
        <f t="shared" si="6"/>
        <v>0.34693877551020408</v>
      </c>
      <c r="H78" s="385">
        <f t="shared" si="6"/>
        <v>2.8061224489795915E-2</v>
      </c>
      <c r="I78" s="385">
        <f t="shared" si="6"/>
        <v>1.2755102040816326E-3</v>
      </c>
      <c r="J78" s="385">
        <f t="shared" si="6"/>
        <v>0</v>
      </c>
      <c r="K78" s="385">
        <f t="shared" si="6"/>
        <v>1.2755102040816326E-3</v>
      </c>
      <c r="L78" s="385">
        <f t="shared" si="6"/>
        <v>2.8061224489795915E-2</v>
      </c>
      <c r="M78" s="300"/>
      <c r="N78" s="391">
        <f>+N56</f>
        <v>0.66600000000000004</v>
      </c>
    </row>
    <row r="79" spans="2:14" x14ac:dyDescent="0.3">
      <c r="B79" s="381" t="s">
        <v>3383</v>
      </c>
      <c r="C79" s="385">
        <f t="shared" si="6"/>
        <v>2.3752969121140145E-2</v>
      </c>
      <c r="D79" s="385">
        <f t="shared" si="6"/>
        <v>0.11401425178147269</v>
      </c>
      <c r="E79" s="385">
        <f t="shared" si="6"/>
        <v>0.62945368171021387</v>
      </c>
      <c r="F79" s="385">
        <f t="shared" si="6"/>
        <v>9.2636579572446559E-2</v>
      </c>
      <c r="G79" s="385">
        <f t="shared" si="6"/>
        <v>0.12351543942992874</v>
      </c>
      <c r="H79" s="385">
        <f t="shared" si="6"/>
        <v>1.66270783847981E-2</v>
      </c>
      <c r="I79" s="385">
        <f t="shared" si="6"/>
        <v>0</v>
      </c>
      <c r="J79" s="385">
        <f t="shared" si="6"/>
        <v>0</v>
      </c>
      <c r="K79" s="385">
        <f t="shared" si="6"/>
        <v>0</v>
      </c>
      <c r="L79" s="385">
        <f t="shared" si="6"/>
        <v>0</v>
      </c>
      <c r="M79" s="300"/>
      <c r="N79" s="391">
        <f t="shared" ref="N79:N86" si="7">+N57</f>
        <v>0.52400000000000002</v>
      </c>
    </row>
    <row r="80" spans="2:14" x14ac:dyDescent="0.3">
      <c r="B80" s="381" t="s">
        <v>3384</v>
      </c>
      <c r="C80" s="385">
        <f t="shared" si="6"/>
        <v>6.6191446028513248E-2</v>
      </c>
      <c r="D80" s="385">
        <f t="shared" si="6"/>
        <v>0.24516293279022403</v>
      </c>
      <c r="E80" s="385">
        <f t="shared" si="6"/>
        <v>0.27443991853360489</v>
      </c>
      <c r="F80" s="385">
        <f t="shared" si="6"/>
        <v>0.19628309572301428</v>
      </c>
      <c r="G80" s="385">
        <f t="shared" si="6"/>
        <v>0.13721995926680244</v>
      </c>
      <c r="H80" s="385">
        <f t="shared" si="6"/>
        <v>3.9460285132382894E-2</v>
      </c>
      <c r="I80" s="385">
        <f t="shared" si="6"/>
        <v>1.680244399185336E-2</v>
      </c>
      <c r="J80" s="385">
        <f t="shared" si="6"/>
        <v>1.7311608961303463E-2</v>
      </c>
      <c r="K80" s="385">
        <f t="shared" si="6"/>
        <v>0</v>
      </c>
      <c r="L80" s="385">
        <f t="shared" si="6"/>
        <v>7.1283095723014261E-3</v>
      </c>
      <c r="M80" s="300"/>
      <c r="N80" s="391">
        <f t="shared" si="7"/>
        <v>0.52300000000000002</v>
      </c>
    </row>
    <row r="81" spans="2:14" x14ac:dyDescent="0.3">
      <c r="B81" s="381" t="s">
        <v>3385</v>
      </c>
      <c r="C81" s="385">
        <f t="shared" si="6"/>
        <v>1.6885309780490975E-2</v>
      </c>
      <c r="D81" s="385">
        <f t="shared" si="6"/>
        <v>0.15092869203792703</v>
      </c>
      <c r="E81" s="385">
        <f t="shared" si="6"/>
        <v>0.27975494652985239</v>
      </c>
      <c r="F81" s="385">
        <f t="shared" si="6"/>
        <v>0.21442178637918344</v>
      </c>
      <c r="G81" s="385">
        <f t="shared" si="6"/>
        <v>0.2597307009568342</v>
      </c>
      <c r="H81" s="385">
        <f t="shared" si="6"/>
        <v>6.0397454214833099E-2</v>
      </c>
      <c r="I81" s="385">
        <f t="shared" si="6"/>
        <v>9.5466943758929744E-3</v>
      </c>
      <c r="J81" s="385">
        <f t="shared" si="6"/>
        <v>2.2513746373987965E-3</v>
      </c>
      <c r="K81" s="385">
        <f t="shared" si="6"/>
        <v>1.1689829848032212E-3</v>
      </c>
      <c r="L81" s="385">
        <f t="shared" si="6"/>
        <v>4.9140581027839123E-3</v>
      </c>
      <c r="M81" s="300"/>
      <c r="N81" s="391">
        <f t="shared" si="7"/>
        <v>0.59699999999999998</v>
      </c>
    </row>
    <row r="82" spans="2:14" ht="33" x14ac:dyDescent="0.3">
      <c r="B82" s="381" t="s">
        <v>3386</v>
      </c>
      <c r="C82" s="385">
        <f t="shared" si="6"/>
        <v>3.9907651715039578E-2</v>
      </c>
      <c r="D82" s="385">
        <f t="shared" si="6"/>
        <v>0.22427440633245385</v>
      </c>
      <c r="E82" s="385">
        <f t="shared" si="6"/>
        <v>0.41754617414248019</v>
      </c>
      <c r="F82" s="385">
        <f t="shared" si="6"/>
        <v>0.31827176781002636</v>
      </c>
      <c r="G82" s="385">
        <f t="shared" si="6"/>
        <v>0</v>
      </c>
      <c r="H82" s="385">
        <f t="shared" si="6"/>
        <v>0</v>
      </c>
      <c r="I82" s="385">
        <f t="shared" si="6"/>
        <v>0</v>
      </c>
      <c r="J82" s="385">
        <f t="shared" si="6"/>
        <v>0</v>
      </c>
      <c r="K82" s="385">
        <f t="shared" si="6"/>
        <v>0</v>
      </c>
      <c r="L82" s="385">
        <f t="shared" si="6"/>
        <v>0</v>
      </c>
      <c r="M82" s="300"/>
      <c r="N82" s="391">
        <f t="shared" si="7"/>
        <v>0.502</v>
      </c>
    </row>
    <row r="83" spans="2:14" x14ac:dyDescent="0.3">
      <c r="B83" s="381" t="s">
        <v>3387</v>
      </c>
      <c r="C83" s="385">
        <f t="shared" si="6"/>
        <v>3.4107382183200689E-2</v>
      </c>
      <c r="D83" s="385">
        <f t="shared" si="6"/>
        <v>0.20313995787861386</v>
      </c>
      <c r="E83" s="385">
        <f t="shared" si="6"/>
        <v>0.46317113864500437</v>
      </c>
      <c r="F83" s="385">
        <f t="shared" si="6"/>
        <v>0.22939744536528001</v>
      </c>
      <c r="G83" s="385">
        <f t="shared" si="6"/>
        <v>5.6070676403818284E-2</v>
      </c>
      <c r="H83" s="385">
        <f t="shared" si="6"/>
        <v>3.6104045294165924E-3</v>
      </c>
      <c r="I83" s="385">
        <f t="shared" si="6"/>
        <v>1.777850715243019E-3</v>
      </c>
      <c r="J83" s="385">
        <f t="shared" si="6"/>
        <v>1.914608462569405E-3</v>
      </c>
      <c r="K83" s="385">
        <f t="shared" si="6"/>
        <v>6.8378873663193032E-4</v>
      </c>
      <c r="L83" s="385">
        <f t="shared" si="6"/>
        <v>6.1267470802220956E-3</v>
      </c>
      <c r="M83" s="300"/>
      <c r="N83" s="391">
        <f t="shared" si="7"/>
        <v>0.51200000000000001</v>
      </c>
    </row>
    <row r="84" spans="2:14" x14ac:dyDescent="0.3">
      <c r="B84" s="381" t="s">
        <v>3405</v>
      </c>
      <c r="C84" s="385">
        <f t="shared" si="6"/>
        <v>9.5898739223600926E-2</v>
      </c>
      <c r="D84" s="385">
        <f t="shared" si="6"/>
        <v>0.27436089101509936</v>
      </c>
      <c r="E84" s="385">
        <f t="shared" si="6"/>
        <v>0.44771017092739318</v>
      </c>
      <c r="F84" s="385">
        <f t="shared" si="6"/>
        <v>0.16179797677779439</v>
      </c>
      <c r="G84" s="385">
        <f t="shared" si="6"/>
        <v>1.5169183236158866E-2</v>
      </c>
      <c r="H84" s="385">
        <f t="shared" si="6"/>
        <v>1.3155927642397966E-3</v>
      </c>
      <c r="I84" s="385">
        <f t="shared" si="6"/>
        <v>9.96661185030149E-4</v>
      </c>
      <c r="J84" s="385">
        <f t="shared" si="6"/>
        <v>4.2856430956296401E-4</v>
      </c>
      <c r="K84" s="385">
        <f t="shared" si="6"/>
        <v>3.7873125031145656E-4</v>
      </c>
      <c r="L84" s="385">
        <f t="shared" si="6"/>
        <v>1.9434893108087904E-3</v>
      </c>
      <c r="M84" s="300"/>
      <c r="N84" s="391">
        <f t="shared" si="7"/>
        <v>0.44400000000000001</v>
      </c>
    </row>
    <row r="85" spans="2:14" ht="33" x14ac:dyDescent="0.3">
      <c r="B85" s="381" t="s">
        <v>3406</v>
      </c>
      <c r="C85" s="385">
        <f t="shared" si="6"/>
        <v>2.2565320665083134E-2</v>
      </c>
      <c r="D85" s="385">
        <f t="shared" si="6"/>
        <v>0.18527315914489312</v>
      </c>
      <c r="E85" s="385">
        <f t="shared" si="6"/>
        <v>0.56532066508313539</v>
      </c>
      <c r="F85" s="385">
        <f t="shared" si="6"/>
        <v>0.15439429928741094</v>
      </c>
      <c r="G85" s="385">
        <f t="shared" si="6"/>
        <v>3.9786223277909739E-2</v>
      </c>
      <c r="H85" s="385">
        <f t="shared" si="6"/>
        <v>4.7505938242280287E-3</v>
      </c>
      <c r="I85" s="385">
        <f t="shared" si="6"/>
        <v>1.1876484560570072E-3</v>
      </c>
      <c r="J85" s="385">
        <f t="shared" si="6"/>
        <v>0</v>
      </c>
      <c r="K85" s="385">
        <f t="shared" si="6"/>
        <v>0</v>
      </c>
      <c r="L85" s="385">
        <f t="shared" si="6"/>
        <v>2.6722090261282659E-2</v>
      </c>
      <c r="M85" s="300"/>
      <c r="N85" s="391">
        <f t="shared" si="7"/>
        <v>0.53</v>
      </c>
    </row>
    <row r="86" spans="2:14" x14ac:dyDescent="0.3">
      <c r="B86" s="381" t="s">
        <v>134</v>
      </c>
      <c r="C86" s="385">
        <f t="shared" si="6"/>
        <v>8.3333333333333315E-2</v>
      </c>
      <c r="D86" s="385">
        <f t="shared" si="6"/>
        <v>0.59523809523809512</v>
      </c>
      <c r="E86" s="385">
        <f t="shared" si="6"/>
        <v>8.3333333333333315E-2</v>
      </c>
      <c r="F86" s="385">
        <f t="shared" si="6"/>
        <v>5.9523809523809514E-2</v>
      </c>
      <c r="G86" s="385">
        <f t="shared" si="6"/>
        <v>8.3333333333333315E-2</v>
      </c>
      <c r="H86" s="385">
        <f t="shared" si="6"/>
        <v>9.5238095238095219E-2</v>
      </c>
      <c r="I86" s="385">
        <f t="shared" si="6"/>
        <v>0</v>
      </c>
      <c r="J86" s="385">
        <f t="shared" si="6"/>
        <v>0</v>
      </c>
      <c r="K86" s="385">
        <f t="shared" si="6"/>
        <v>0</v>
      </c>
      <c r="L86" s="385">
        <f t="shared" si="6"/>
        <v>0</v>
      </c>
      <c r="M86" s="300"/>
      <c r="N86" s="391">
        <f t="shared" si="7"/>
        <v>0.42199999999999999</v>
      </c>
    </row>
    <row r="87" spans="2:14" x14ac:dyDescent="0.3">
      <c r="C87" s="394"/>
      <c r="D87" s="394"/>
      <c r="E87" s="394"/>
      <c r="F87" s="394"/>
      <c r="G87" s="394"/>
      <c r="H87" s="394"/>
      <c r="I87" s="394"/>
      <c r="J87" s="394"/>
      <c r="K87" s="394"/>
      <c r="L87" s="394"/>
      <c r="M87" s="300"/>
      <c r="N87" s="391"/>
    </row>
    <row r="88" spans="2:14" x14ac:dyDescent="0.3">
      <c r="B88" s="365" t="s">
        <v>136</v>
      </c>
      <c r="C88" s="387">
        <f>IFERROR(C66/SUM($C66:$L66),0)</f>
        <v>6.0675757890519509E-2</v>
      </c>
      <c r="D88" s="387">
        <f t="shared" ref="D88:L88" si="8">IFERROR(D66/SUM($C66:$L66),0)</f>
        <v>0.22445628249073812</v>
      </c>
      <c r="E88" s="387">
        <f t="shared" si="8"/>
        <v>0.40506892611773093</v>
      </c>
      <c r="F88" s="387">
        <f t="shared" si="8"/>
        <v>0.1928991507273474</v>
      </c>
      <c r="G88" s="387">
        <f t="shared" si="8"/>
        <v>8.8943627487349949E-2</v>
      </c>
      <c r="H88" s="387">
        <f t="shared" si="8"/>
        <v>1.8281372883619477E-2</v>
      </c>
      <c r="I88" s="387">
        <f t="shared" si="8"/>
        <v>3.5810914414882312E-3</v>
      </c>
      <c r="J88" s="387">
        <f t="shared" si="8"/>
        <v>1.5333402580957895E-3</v>
      </c>
      <c r="K88" s="387">
        <f t="shared" si="8"/>
        <v>6.0838984434123254E-4</v>
      </c>
      <c r="L88" s="387">
        <f t="shared" si="8"/>
        <v>3.9520608587694708E-3</v>
      </c>
      <c r="M88" s="300"/>
      <c r="N88" s="395">
        <f>+N66</f>
        <v>0.501</v>
      </c>
    </row>
    <row r="95" spans="2:14" x14ac:dyDescent="0.3">
      <c r="N95" s="285" t="s">
        <v>3279</v>
      </c>
    </row>
  </sheetData>
  <mergeCells count="4">
    <mergeCell ref="C8:L8"/>
    <mergeCell ref="C30:L30"/>
    <mergeCell ref="C52:L52"/>
    <mergeCell ref="C74:L74"/>
  </mergeCells>
  <hyperlinks>
    <hyperlink ref="N95" location="Contents!A1" display="To Frontpage" xr:uid="{7215777B-437D-48D4-BB3A-5D4828B1C97F}"/>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DA73A-531C-4C2E-8E06-7453C16D22C2}">
  <sheetPr>
    <pageSetUpPr fitToPage="1"/>
  </sheetPr>
  <dimension ref="B4:I31"/>
  <sheetViews>
    <sheetView zoomScale="85" zoomScaleNormal="85" workbookViewId="0"/>
  </sheetViews>
  <sheetFormatPr defaultRowHeight="16.5" x14ac:dyDescent="0.3"/>
  <cols>
    <col min="1" max="1" width="4.7109375" style="234" customWidth="1"/>
    <col min="2" max="2" width="30.28515625" style="234" customWidth="1"/>
    <col min="3" max="8" width="27.42578125" style="234" customWidth="1"/>
    <col min="9" max="9" width="25.7109375" style="234" customWidth="1"/>
    <col min="10" max="16384" width="9.140625" style="234"/>
  </cols>
  <sheetData>
    <row r="4" spans="2:9" x14ac:dyDescent="0.3">
      <c r="G4" s="359" t="s">
        <v>3378</v>
      </c>
      <c r="H4" s="360">
        <v>45747</v>
      </c>
    </row>
    <row r="5" spans="2:9" x14ac:dyDescent="0.3">
      <c r="B5" s="249" t="s">
        <v>3415</v>
      </c>
    </row>
    <row r="6" spans="2:9" ht="3.75" customHeight="1" x14ac:dyDescent="0.3">
      <c r="B6" s="249"/>
    </row>
    <row r="7" spans="2:9" x14ac:dyDescent="0.3">
      <c r="B7" s="374" t="s">
        <v>3215</v>
      </c>
      <c r="C7" s="374"/>
      <c r="D7" s="396"/>
      <c r="E7" s="396"/>
      <c r="F7" s="396"/>
      <c r="G7" s="396"/>
      <c r="H7" s="396"/>
      <c r="I7" s="396"/>
    </row>
    <row r="8" spans="2:9" x14ac:dyDescent="0.3">
      <c r="B8" s="293"/>
      <c r="C8" s="293"/>
      <c r="D8" s="293"/>
      <c r="E8" s="293"/>
      <c r="F8" s="293"/>
      <c r="G8" s="293"/>
      <c r="H8" s="293"/>
      <c r="I8" s="293"/>
    </row>
    <row r="9" spans="2:9" ht="49.5" x14ac:dyDescent="0.3">
      <c r="B9" s="293"/>
      <c r="C9" s="378" t="s">
        <v>3416</v>
      </c>
      <c r="D9" s="378" t="s">
        <v>3417</v>
      </c>
      <c r="E9" s="378" t="s">
        <v>3418</v>
      </c>
      <c r="F9" s="378" t="s">
        <v>3419</v>
      </c>
      <c r="G9" s="378" t="s">
        <v>3420</v>
      </c>
      <c r="H9" s="378" t="s">
        <v>3421</v>
      </c>
      <c r="I9" s="378" t="s">
        <v>136</v>
      </c>
    </row>
    <row r="11" spans="2:9" x14ac:dyDescent="0.3">
      <c r="B11" s="381" t="s">
        <v>3381</v>
      </c>
      <c r="C11" s="397">
        <v>0.36599999999999999</v>
      </c>
      <c r="D11" s="397">
        <v>0.98499999999999999</v>
      </c>
      <c r="E11" s="397">
        <v>1.127</v>
      </c>
      <c r="F11" s="397">
        <v>1.8620000000000001</v>
      </c>
      <c r="G11" s="397">
        <v>1.9470000000000001</v>
      </c>
      <c r="H11" s="397">
        <v>2.8639999999999999</v>
      </c>
      <c r="I11" s="397">
        <f>SUM(C11:H11)</f>
        <v>9.1509999999999998</v>
      </c>
    </row>
    <row r="12" spans="2:9" x14ac:dyDescent="0.3">
      <c r="B12" s="381" t="s">
        <v>3382</v>
      </c>
      <c r="C12" s="397">
        <v>4.1000000000000002E-2</v>
      </c>
      <c r="D12" s="397">
        <v>7.0000000000000007E-2</v>
      </c>
      <c r="E12" s="397">
        <v>0.115</v>
      </c>
      <c r="F12" s="397">
        <v>0.19600000000000001</v>
      </c>
      <c r="G12" s="397">
        <v>0.36099999999999999</v>
      </c>
      <c r="H12" s="397">
        <v>0</v>
      </c>
      <c r="I12" s="397">
        <f t="shared" ref="I12:I20" si="0">SUM(C12:H12)</f>
        <v>0.78300000000000003</v>
      </c>
    </row>
    <row r="13" spans="2:9" x14ac:dyDescent="0.3">
      <c r="B13" s="381" t="s">
        <v>3383</v>
      </c>
      <c r="C13" s="397">
        <v>0</v>
      </c>
      <c r="D13" s="397">
        <v>0</v>
      </c>
      <c r="E13" s="397">
        <v>0.23899999999999999</v>
      </c>
      <c r="F13" s="397">
        <v>0.18099999999999999</v>
      </c>
      <c r="G13" s="397">
        <v>1E-3</v>
      </c>
      <c r="H13" s="397">
        <v>0</v>
      </c>
      <c r="I13" s="397">
        <f t="shared" si="0"/>
        <v>0.42099999999999999</v>
      </c>
    </row>
    <row r="14" spans="2:9" x14ac:dyDescent="0.3">
      <c r="B14" s="381" t="s">
        <v>3384</v>
      </c>
      <c r="C14" s="397">
        <v>0.60099999999999998</v>
      </c>
      <c r="D14" s="397">
        <v>0.47899999999999998</v>
      </c>
      <c r="E14" s="397">
        <v>1.1639999999999999</v>
      </c>
      <c r="F14" s="397">
        <v>0.752</v>
      </c>
      <c r="G14" s="397">
        <v>0.40400000000000003</v>
      </c>
      <c r="H14" s="397">
        <v>0.52900000000000003</v>
      </c>
      <c r="I14" s="397">
        <f t="shared" si="0"/>
        <v>3.9289999999999994</v>
      </c>
    </row>
    <row r="15" spans="2:9" x14ac:dyDescent="0.3">
      <c r="B15" s="381" t="s">
        <v>3385</v>
      </c>
      <c r="C15" s="397">
        <v>4.0599999999999996</v>
      </c>
      <c r="D15" s="397">
        <v>4.181</v>
      </c>
      <c r="E15" s="397">
        <v>9.1449999999999996</v>
      </c>
      <c r="F15" s="397">
        <v>15.789</v>
      </c>
      <c r="G15" s="397">
        <v>12.061999999999999</v>
      </c>
      <c r="H15" s="397">
        <v>0.95699999999999996</v>
      </c>
      <c r="I15" s="397">
        <f t="shared" si="0"/>
        <v>46.193999999999996</v>
      </c>
    </row>
    <row r="16" spans="2:9" ht="33" x14ac:dyDescent="0.3">
      <c r="B16" s="381" t="s">
        <v>3386</v>
      </c>
      <c r="C16" s="397">
        <v>7.2999999999999995E-2</v>
      </c>
      <c r="D16" s="397">
        <v>0.105</v>
      </c>
      <c r="E16" s="397">
        <v>1.081</v>
      </c>
      <c r="F16" s="397">
        <v>1.2629999999999999</v>
      </c>
      <c r="G16" s="397">
        <v>0.51100000000000001</v>
      </c>
      <c r="H16" s="397">
        <v>0</v>
      </c>
      <c r="I16" s="397">
        <f t="shared" si="0"/>
        <v>3.0329999999999999</v>
      </c>
    </row>
    <row r="17" spans="2:9" x14ac:dyDescent="0.3">
      <c r="B17" s="381" t="s">
        <v>3387</v>
      </c>
      <c r="C17" s="397">
        <v>5.05</v>
      </c>
      <c r="D17" s="397">
        <v>4.6609999999999996</v>
      </c>
      <c r="E17" s="397">
        <v>5.6539999999999999</v>
      </c>
      <c r="F17" s="397">
        <v>11.425000000000001</v>
      </c>
      <c r="G17" s="397">
        <v>9.0350000000000001</v>
      </c>
      <c r="H17" s="397">
        <v>0.73599999999999999</v>
      </c>
      <c r="I17" s="397">
        <f t="shared" si="0"/>
        <v>36.561</v>
      </c>
    </row>
    <row r="18" spans="2:9" x14ac:dyDescent="0.3">
      <c r="B18" s="381" t="s">
        <v>3405</v>
      </c>
      <c r="C18" s="397">
        <v>1.6339999999999999</v>
      </c>
      <c r="D18" s="397">
        <v>13.81</v>
      </c>
      <c r="E18" s="397">
        <v>24.334</v>
      </c>
      <c r="F18" s="397">
        <v>30.466999999999999</v>
      </c>
      <c r="G18" s="397">
        <v>30.088000000000001</v>
      </c>
      <c r="H18" s="397">
        <v>0</v>
      </c>
      <c r="I18" s="397">
        <f t="shared" si="0"/>
        <v>100.333</v>
      </c>
    </row>
    <row r="19" spans="2:9" ht="33" x14ac:dyDescent="0.3">
      <c r="B19" s="381" t="s">
        <v>3406</v>
      </c>
      <c r="C19" s="397">
        <v>0.30099999999999999</v>
      </c>
      <c r="D19" s="397">
        <v>0.378</v>
      </c>
      <c r="E19" s="397">
        <v>0.34300000000000003</v>
      </c>
      <c r="F19" s="397">
        <v>0.42599999999999999</v>
      </c>
      <c r="G19" s="397">
        <v>0.23599999999999999</v>
      </c>
      <c r="H19" s="397">
        <v>0</v>
      </c>
      <c r="I19" s="397">
        <f t="shared" si="0"/>
        <v>1.6839999999999999</v>
      </c>
    </row>
    <row r="20" spans="2:9" x14ac:dyDescent="0.3">
      <c r="B20" s="381" t="s">
        <v>134</v>
      </c>
      <c r="C20" s="397">
        <v>1.0999999999999999E-2</v>
      </c>
      <c r="D20" s="397">
        <v>2E-3</v>
      </c>
      <c r="E20" s="397">
        <v>4.0000000000000001E-3</v>
      </c>
      <c r="F20" s="397">
        <v>1.7000000000000001E-2</v>
      </c>
      <c r="G20" s="397">
        <v>0.05</v>
      </c>
      <c r="H20" s="397">
        <v>0</v>
      </c>
      <c r="I20" s="397">
        <f t="shared" si="0"/>
        <v>8.4000000000000005E-2</v>
      </c>
    </row>
    <row r="21" spans="2:9" x14ac:dyDescent="0.3">
      <c r="C21" s="397"/>
      <c r="D21" s="397"/>
      <c r="E21" s="397"/>
      <c r="F21" s="397"/>
      <c r="G21" s="397"/>
      <c r="H21" s="397"/>
      <c r="I21" s="397"/>
    </row>
    <row r="22" spans="2:9" x14ac:dyDescent="0.3">
      <c r="B22" s="365" t="s">
        <v>136</v>
      </c>
      <c r="C22" s="371">
        <f>SUM(C11:C20)</f>
        <v>12.136999999999999</v>
      </c>
      <c r="D22" s="371">
        <f t="shared" ref="D22:I22" si="1">SUM(D11:D20)</f>
        <v>24.670999999999999</v>
      </c>
      <c r="E22" s="371">
        <f t="shared" si="1"/>
        <v>43.205999999999996</v>
      </c>
      <c r="F22" s="371">
        <f t="shared" si="1"/>
        <v>62.378000000000007</v>
      </c>
      <c r="G22" s="371">
        <f t="shared" si="1"/>
        <v>54.694999999999993</v>
      </c>
      <c r="H22" s="371">
        <f t="shared" si="1"/>
        <v>5.0859999999999994</v>
      </c>
      <c r="I22" s="371">
        <f t="shared" si="1"/>
        <v>202.173</v>
      </c>
    </row>
    <row r="23" spans="2:9" x14ac:dyDescent="0.3">
      <c r="B23" s="309" t="s">
        <v>3422</v>
      </c>
    </row>
    <row r="31" spans="2:9" x14ac:dyDescent="0.3">
      <c r="I31" s="285" t="s">
        <v>3279</v>
      </c>
    </row>
  </sheetData>
  <hyperlinks>
    <hyperlink ref="I31" location="Contents!A1" display="To Frontpage" xr:uid="{C1919AFC-78A6-4993-9B05-609BEBD3B3C6}"/>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F11" sqref="F11"/>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50" t="s">
        <v>3070</v>
      </c>
      <c r="E6" s="450"/>
      <c r="F6" s="450"/>
      <c r="G6" s="450"/>
      <c r="H6" s="450"/>
      <c r="I6" s="6"/>
      <c r="J6" s="7"/>
    </row>
    <row r="7" spans="2:10" ht="26.25" x14ac:dyDescent="0.25">
      <c r="B7" s="5"/>
      <c r="C7" s="6"/>
      <c r="D7" s="6"/>
      <c r="E7" s="6"/>
      <c r="F7" s="11" t="s">
        <v>501</v>
      </c>
      <c r="G7" s="6"/>
      <c r="H7" s="6"/>
      <c r="I7" s="6"/>
      <c r="J7" s="7"/>
    </row>
    <row r="8" spans="2:10" ht="26.25" x14ac:dyDescent="0.25">
      <c r="B8" s="5"/>
      <c r="C8" s="6"/>
      <c r="D8" s="6"/>
      <c r="E8" s="6"/>
      <c r="F8" s="11" t="s">
        <v>3098</v>
      </c>
      <c r="G8" s="6"/>
      <c r="H8" s="6"/>
      <c r="I8" s="6"/>
      <c r="J8" s="7"/>
    </row>
    <row r="9" spans="2:10" ht="21" x14ac:dyDescent="0.25">
      <c r="B9" s="5"/>
      <c r="C9" s="6"/>
      <c r="D9" s="6"/>
      <c r="E9" s="6"/>
      <c r="F9" s="12" t="s">
        <v>3099</v>
      </c>
      <c r="G9" s="6"/>
      <c r="H9" s="6"/>
      <c r="I9" s="6"/>
      <c r="J9" s="7"/>
    </row>
    <row r="10" spans="2:10" ht="21" x14ac:dyDescent="0.25">
      <c r="B10" s="5"/>
      <c r="C10" s="6"/>
      <c r="D10" s="6"/>
      <c r="E10" s="6"/>
      <c r="F10" s="12" t="s">
        <v>3100</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53" t="s">
        <v>14</v>
      </c>
      <c r="E24" s="454" t="s">
        <v>15</v>
      </c>
      <c r="F24" s="454"/>
      <c r="G24" s="454"/>
      <c r="H24" s="454"/>
      <c r="I24" s="6"/>
      <c r="J24" s="7"/>
    </row>
    <row r="25" spans="2:10" x14ac:dyDescent="0.25">
      <c r="B25" s="5"/>
      <c r="C25" s="6"/>
      <c r="D25" s="6"/>
      <c r="H25" s="6"/>
      <c r="I25" s="6"/>
      <c r="J25" s="7"/>
    </row>
    <row r="26" spans="2:10" x14ac:dyDescent="0.25">
      <c r="B26" s="5"/>
      <c r="C26" s="6"/>
      <c r="D26" s="453" t="s">
        <v>16</v>
      </c>
      <c r="E26" s="454"/>
      <c r="F26" s="454"/>
      <c r="G26" s="454"/>
      <c r="H26" s="454"/>
      <c r="I26" s="6"/>
      <c r="J26" s="7"/>
    </row>
    <row r="27" spans="2:10" x14ac:dyDescent="0.25">
      <c r="B27" s="5"/>
      <c r="C27" s="6"/>
      <c r="D27" s="15"/>
      <c r="E27" s="15"/>
      <c r="F27" s="15"/>
      <c r="G27" s="15"/>
      <c r="H27" s="15"/>
      <c r="I27" s="6"/>
      <c r="J27" s="7"/>
    </row>
    <row r="28" spans="2:10" x14ac:dyDescent="0.25">
      <c r="B28" s="5"/>
      <c r="C28" s="6"/>
      <c r="D28" s="453" t="s">
        <v>17</v>
      </c>
      <c r="E28" s="454" t="s">
        <v>15</v>
      </c>
      <c r="F28" s="454"/>
      <c r="G28" s="454"/>
      <c r="H28" s="454"/>
      <c r="I28" s="6"/>
      <c r="J28" s="7"/>
    </row>
    <row r="29" spans="2:10" x14ac:dyDescent="0.25">
      <c r="B29" s="5"/>
      <c r="C29" s="6"/>
      <c r="D29" s="15"/>
      <c r="E29" s="15"/>
      <c r="F29" s="15"/>
      <c r="G29" s="15"/>
      <c r="H29" s="15"/>
      <c r="I29" s="6"/>
      <c r="J29" s="7"/>
    </row>
    <row r="30" spans="2:10" x14ac:dyDescent="0.25">
      <c r="B30" s="5"/>
      <c r="C30" s="6"/>
      <c r="D30" s="453" t="s">
        <v>18</v>
      </c>
      <c r="E30" s="454" t="s">
        <v>15</v>
      </c>
      <c r="F30" s="454"/>
      <c r="G30" s="454"/>
      <c r="H30" s="454"/>
      <c r="I30" s="6"/>
      <c r="J30" s="7"/>
    </row>
    <row r="31" spans="2:10" x14ac:dyDescent="0.25">
      <c r="B31" s="5"/>
      <c r="C31" s="6"/>
      <c r="D31" s="15"/>
      <c r="E31" s="15"/>
      <c r="F31" s="15"/>
      <c r="G31" s="15"/>
      <c r="H31" s="15"/>
      <c r="I31" s="6"/>
      <c r="J31" s="7"/>
    </row>
    <row r="32" spans="2:10" x14ac:dyDescent="0.25">
      <c r="B32" s="5"/>
      <c r="C32" s="6"/>
      <c r="D32" s="453" t="s">
        <v>19</v>
      </c>
      <c r="E32" s="454" t="s">
        <v>15</v>
      </c>
      <c r="F32" s="454"/>
      <c r="G32" s="454"/>
      <c r="H32" s="454"/>
      <c r="I32" s="6"/>
      <c r="J32" s="7"/>
    </row>
    <row r="33" spans="2:10" x14ac:dyDescent="0.25">
      <c r="B33" s="5"/>
      <c r="C33" s="6"/>
      <c r="I33" s="6"/>
      <c r="J33" s="7"/>
    </row>
    <row r="34" spans="2:10" x14ac:dyDescent="0.25">
      <c r="B34" s="5"/>
      <c r="C34" s="6"/>
      <c r="D34" s="453" t="s">
        <v>20</v>
      </c>
      <c r="E34" s="454" t="s">
        <v>15</v>
      </c>
      <c r="F34" s="454"/>
      <c r="G34" s="454"/>
      <c r="H34" s="454"/>
      <c r="I34" s="6"/>
      <c r="J34" s="7"/>
    </row>
    <row r="35" spans="2:10" x14ac:dyDescent="0.25">
      <c r="B35" s="5"/>
      <c r="C35" s="6"/>
      <c r="D35" s="6"/>
      <c r="E35" s="6"/>
      <c r="F35" s="6"/>
      <c r="G35" s="6"/>
      <c r="H35" s="6"/>
      <c r="I35" s="6"/>
      <c r="J35" s="7"/>
    </row>
    <row r="36" spans="2:10" x14ac:dyDescent="0.25">
      <c r="B36" s="5"/>
      <c r="C36" s="6"/>
      <c r="D36" s="451" t="s">
        <v>21</v>
      </c>
      <c r="E36" s="452"/>
      <c r="F36" s="452"/>
      <c r="G36" s="452"/>
      <c r="H36" s="452"/>
      <c r="I36" s="6"/>
      <c r="J36" s="7"/>
    </row>
    <row r="37" spans="2:10" x14ac:dyDescent="0.25">
      <c r="B37" s="5"/>
      <c r="C37" s="6"/>
      <c r="D37" s="6"/>
      <c r="E37" s="6"/>
      <c r="F37" s="14"/>
      <c r="G37" s="6"/>
      <c r="H37" s="6"/>
      <c r="I37" s="6"/>
      <c r="J37" s="7"/>
    </row>
    <row r="38" spans="2:10" x14ac:dyDescent="0.25">
      <c r="B38" s="5"/>
      <c r="C38" s="6"/>
      <c r="D38" s="451" t="s">
        <v>1514</v>
      </c>
      <c r="E38" s="452"/>
      <c r="F38" s="452"/>
      <c r="G38" s="452"/>
      <c r="H38" s="452"/>
      <c r="I38" s="6"/>
      <c r="J38" s="7"/>
    </row>
    <row r="39" spans="2:10" x14ac:dyDescent="0.25">
      <c r="B39" s="5"/>
      <c r="C39" s="6"/>
      <c r="I39" s="6"/>
      <c r="J39" s="7"/>
    </row>
    <row r="40" spans="2:10" x14ac:dyDescent="0.25">
      <c r="B40" s="5"/>
      <c r="C40" s="6"/>
      <c r="D40" s="451" t="s">
        <v>2752</v>
      </c>
      <c r="E40" s="452" t="s">
        <v>15</v>
      </c>
      <c r="F40" s="452"/>
      <c r="G40" s="452"/>
      <c r="H40" s="452"/>
      <c r="I40" s="6"/>
      <c r="J40" s="7"/>
    </row>
    <row r="41" spans="2:10" x14ac:dyDescent="0.25">
      <c r="B41" s="5"/>
      <c r="C41" s="6"/>
      <c r="D41" s="6"/>
      <c r="E41" s="15"/>
      <c r="F41" s="15"/>
      <c r="G41" s="15"/>
      <c r="H41" s="15"/>
      <c r="I41" s="6"/>
      <c r="J41" s="7"/>
    </row>
    <row r="42" spans="2:10" x14ac:dyDescent="0.25">
      <c r="B42" s="5"/>
      <c r="C42" s="6"/>
      <c r="D42" s="451" t="s">
        <v>2753</v>
      </c>
      <c r="E42" s="452"/>
      <c r="F42" s="452"/>
      <c r="G42" s="452"/>
      <c r="H42" s="452"/>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A7CD-93A7-418D-A589-CE427900937F}">
  <sheetPr>
    <pageSetUpPr fitToPage="1"/>
  </sheetPr>
  <dimension ref="B4:O66"/>
  <sheetViews>
    <sheetView zoomScale="70" zoomScaleNormal="70" workbookViewId="0"/>
  </sheetViews>
  <sheetFormatPr defaultRowHeight="16.5" x14ac:dyDescent="0.3"/>
  <cols>
    <col min="1" max="1" width="4.7109375" style="234" customWidth="1"/>
    <col min="2" max="2" width="26.28515625" style="234" customWidth="1"/>
    <col min="3" max="12" width="17.7109375" style="234" customWidth="1"/>
    <col min="13" max="13" width="18" style="234" customWidth="1"/>
    <col min="14" max="16384" width="9.140625" style="234"/>
  </cols>
  <sheetData>
    <row r="4" spans="2:13" x14ac:dyDescent="0.3">
      <c r="K4" s="359" t="s">
        <v>3378</v>
      </c>
      <c r="L4" s="360">
        <v>45747</v>
      </c>
    </row>
    <row r="5" spans="2:13" x14ac:dyDescent="0.3">
      <c r="B5" s="249" t="s">
        <v>3423</v>
      </c>
    </row>
    <row r="6" spans="2:13" x14ac:dyDescent="0.3">
      <c r="B6" s="374" t="s">
        <v>3217</v>
      </c>
      <c r="C6" s="396"/>
      <c r="D6" s="396"/>
      <c r="E6" s="396"/>
      <c r="F6" s="396"/>
      <c r="G6" s="396"/>
      <c r="H6" s="396"/>
      <c r="I6" s="396"/>
      <c r="J6" s="396"/>
      <c r="K6" s="396"/>
      <c r="L6" s="396"/>
      <c r="M6" s="396"/>
    </row>
    <row r="7" spans="2:13" x14ac:dyDescent="0.3">
      <c r="B7" s="293"/>
      <c r="C7" s="293"/>
      <c r="D7" s="293"/>
      <c r="E7" s="293"/>
      <c r="F7" s="293"/>
      <c r="G7" s="293"/>
      <c r="H7" s="293"/>
      <c r="I7" s="293"/>
      <c r="J7" s="293"/>
      <c r="K7" s="293"/>
      <c r="L7" s="293"/>
      <c r="M7" s="293"/>
    </row>
    <row r="8" spans="2:13" ht="49.5" x14ac:dyDescent="0.3">
      <c r="B8" s="293"/>
      <c r="C8" s="363" t="s">
        <v>3381</v>
      </c>
      <c r="D8" s="363" t="s">
        <v>3382</v>
      </c>
      <c r="E8" s="363" t="s">
        <v>3383</v>
      </c>
      <c r="F8" s="363" t="s">
        <v>3384</v>
      </c>
      <c r="G8" s="363" t="s">
        <v>3385</v>
      </c>
      <c r="H8" s="363" t="s">
        <v>3386</v>
      </c>
      <c r="I8" s="363" t="s">
        <v>3387</v>
      </c>
      <c r="J8" s="363" t="s">
        <v>767</v>
      </c>
      <c r="K8" s="363" t="s">
        <v>3388</v>
      </c>
      <c r="L8" s="363" t="s">
        <v>134</v>
      </c>
      <c r="M8" s="364" t="s">
        <v>136</v>
      </c>
    </row>
    <row r="9" spans="2:13" x14ac:dyDescent="0.3">
      <c r="B9" s="234" t="s">
        <v>3424</v>
      </c>
      <c r="C9" s="397">
        <v>0</v>
      </c>
      <c r="D9" s="397">
        <v>0</v>
      </c>
      <c r="E9" s="397">
        <v>0</v>
      </c>
      <c r="F9" s="397">
        <v>0</v>
      </c>
      <c r="G9" s="397">
        <v>0</v>
      </c>
      <c r="H9" s="397">
        <v>0</v>
      </c>
      <c r="I9" s="397">
        <v>0</v>
      </c>
      <c r="J9" s="397">
        <v>0</v>
      </c>
      <c r="K9" s="397">
        <v>0</v>
      </c>
      <c r="L9" s="397">
        <v>0</v>
      </c>
      <c r="M9" s="397">
        <f>SUM(C9:L9)</f>
        <v>0</v>
      </c>
    </row>
    <row r="10" spans="2:13" x14ac:dyDescent="0.3">
      <c r="B10" s="234" t="s">
        <v>3425</v>
      </c>
      <c r="C10" s="397">
        <v>0.313</v>
      </c>
      <c r="D10" s="397">
        <v>0</v>
      </c>
      <c r="E10" s="397">
        <v>0</v>
      </c>
      <c r="F10" s="397">
        <v>0.72499999999999998</v>
      </c>
      <c r="G10" s="397">
        <v>2.706</v>
      </c>
      <c r="H10" s="397">
        <v>0</v>
      </c>
      <c r="I10" s="397">
        <v>0.34599999999999997</v>
      </c>
      <c r="J10" s="397">
        <v>4.0750000000000002</v>
      </c>
      <c r="K10" s="397">
        <v>3.5999999999999997E-2</v>
      </c>
      <c r="L10" s="397">
        <v>1E-3</v>
      </c>
      <c r="M10" s="397">
        <f t="shared" ref="M10:M19" si="0">SUM(C10:L10)</f>
        <v>8.2019999999999982</v>
      </c>
    </row>
    <row r="11" spans="2:13" ht="30" customHeight="1" x14ac:dyDescent="0.3">
      <c r="B11" s="398" t="s">
        <v>3426</v>
      </c>
      <c r="C11" s="397">
        <v>0.41799999999999998</v>
      </c>
      <c r="D11" s="397">
        <v>1.2999999999999999E-2</v>
      </c>
      <c r="E11" s="397">
        <v>0</v>
      </c>
      <c r="F11" s="397">
        <v>0.44700000000000001</v>
      </c>
      <c r="G11" s="397">
        <v>5.2519999999999998</v>
      </c>
      <c r="H11" s="397">
        <v>3.0000000000000001E-3</v>
      </c>
      <c r="I11" s="397">
        <v>1.39</v>
      </c>
      <c r="J11" s="397">
        <v>8.4350000000000005</v>
      </c>
      <c r="K11" s="397">
        <v>2.1000000000000001E-2</v>
      </c>
      <c r="L11" s="397">
        <v>0</v>
      </c>
      <c r="M11" s="397">
        <f t="shared" si="0"/>
        <v>15.979000000000001</v>
      </c>
    </row>
    <row r="12" spans="2:13" x14ac:dyDescent="0.3">
      <c r="B12" s="399" t="s">
        <v>3427</v>
      </c>
      <c r="C12" s="397">
        <v>1.0999999999999999E-2</v>
      </c>
      <c r="D12" s="397">
        <v>0</v>
      </c>
      <c r="E12" s="397">
        <v>0</v>
      </c>
      <c r="F12" s="397">
        <v>0</v>
      </c>
      <c r="G12" s="397">
        <v>0.16300000000000001</v>
      </c>
      <c r="H12" s="397">
        <v>0</v>
      </c>
      <c r="I12" s="397">
        <v>4.5999999999999999E-2</v>
      </c>
      <c r="J12" s="397">
        <v>0.38700000000000001</v>
      </c>
      <c r="K12" s="397">
        <v>0</v>
      </c>
      <c r="L12" s="397">
        <v>0</v>
      </c>
      <c r="M12" s="397">
        <f t="shared" si="0"/>
        <v>0.60699999999999998</v>
      </c>
    </row>
    <row r="13" spans="2:13" x14ac:dyDescent="0.3">
      <c r="B13" s="399" t="s">
        <v>3428</v>
      </c>
      <c r="C13" s="397">
        <v>9.8000000000000004E-2</v>
      </c>
      <c r="D13" s="397">
        <v>8.9999999999999993E-3</v>
      </c>
      <c r="E13" s="397">
        <v>0</v>
      </c>
      <c r="F13" s="397">
        <v>7.4999999999999997E-2</v>
      </c>
      <c r="G13" s="397">
        <v>1.8660000000000001</v>
      </c>
      <c r="H13" s="397">
        <v>0</v>
      </c>
      <c r="I13" s="397">
        <v>0.55900000000000005</v>
      </c>
      <c r="J13" s="397">
        <v>1.45</v>
      </c>
      <c r="K13" s="397">
        <v>0</v>
      </c>
      <c r="L13" s="397">
        <v>0</v>
      </c>
      <c r="M13" s="397">
        <f t="shared" si="0"/>
        <v>4.0570000000000004</v>
      </c>
    </row>
    <row r="14" spans="2:13" x14ac:dyDescent="0.3">
      <c r="B14" s="400" t="s">
        <v>3429</v>
      </c>
      <c r="C14" s="397">
        <v>0.309</v>
      </c>
      <c r="D14" s="397">
        <v>4.0000000000000001E-3</v>
      </c>
      <c r="E14" s="397">
        <v>0</v>
      </c>
      <c r="F14" s="397">
        <v>0.373</v>
      </c>
      <c r="G14" s="397">
        <v>3.2240000000000002</v>
      </c>
      <c r="H14" s="397">
        <v>3.0000000000000001E-3</v>
      </c>
      <c r="I14" s="397">
        <v>0.78600000000000003</v>
      </c>
      <c r="J14" s="397">
        <v>6.5979999999999999</v>
      </c>
      <c r="K14" s="397">
        <v>2.1000000000000001E-2</v>
      </c>
      <c r="L14" s="397">
        <v>0</v>
      </c>
      <c r="M14" s="397">
        <f t="shared" si="0"/>
        <v>11.318000000000001</v>
      </c>
    </row>
    <row r="15" spans="2:13" x14ac:dyDescent="0.3">
      <c r="B15" s="400" t="s">
        <v>3430</v>
      </c>
      <c r="C15" s="397">
        <v>0</v>
      </c>
      <c r="D15" s="397">
        <v>0</v>
      </c>
      <c r="E15" s="397">
        <v>0</v>
      </c>
      <c r="F15" s="397">
        <v>0</v>
      </c>
      <c r="G15" s="397">
        <v>0</v>
      </c>
      <c r="H15" s="397">
        <v>0</v>
      </c>
      <c r="I15" s="397">
        <v>0</v>
      </c>
      <c r="J15" s="397">
        <v>0</v>
      </c>
      <c r="K15" s="397">
        <v>0</v>
      </c>
      <c r="L15" s="397">
        <v>0</v>
      </c>
      <c r="M15" s="397">
        <f t="shared" si="0"/>
        <v>0</v>
      </c>
    </row>
    <row r="16" spans="2:13" x14ac:dyDescent="0.3">
      <c r="B16" s="234" t="s">
        <v>3431</v>
      </c>
      <c r="C16" s="397">
        <v>0.31</v>
      </c>
      <c r="D16" s="397">
        <v>0.02</v>
      </c>
      <c r="E16" s="397">
        <v>0</v>
      </c>
      <c r="F16" s="397">
        <v>0.33500000000000002</v>
      </c>
      <c r="G16" s="397">
        <v>7.7729999999999997</v>
      </c>
      <c r="H16" s="397">
        <v>1.0999999999999999E-2</v>
      </c>
      <c r="I16" s="397">
        <v>1.7330000000000001</v>
      </c>
      <c r="J16" s="397">
        <v>44.08</v>
      </c>
      <c r="K16" s="397">
        <v>3.2000000000000001E-2</v>
      </c>
      <c r="L16" s="397">
        <v>6.0000000000000001E-3</v>
      </c>
      <c r="M16" s="397">
        <f t="shared" si="0"/>
        <v>54.3</v>
      </c>
    </row>
    <row r="17" spans="2:13" x14ac:dyDescent="0.3">
      <c r="B17" s="401" t="s">
        <v>3432</v>
      </c>
      <c r="C17" s="397">
        <v>0.31</v>
      </c>
      <c r="D17" s="397">
        <v>0.02</v>
      </c>
      <c r="E17" s="397">
        <v>0</v>
      </c>
      <c r="F17" s="397">
        <v>0.33500000000000002</v>
      </c>
      <c r="G17" s="397">
        <v>7.7729999999999997</v>
      </c>
      <c r="H17" s="397">
        <v>1.0999999999999999E-2</v>
      </c>
      <c r="I17" s="397">
        <v>1.7330000000000001</v>
      </c>
      <c r="J17" s="397">
        <v>44.08</v>
      </c>
      <c r="K17" s="397">
        <v>3.2000000000000001E-2</v>
      </c>
      <c r="L17" s="397">
        <v>6.0000000000000001E-3</v>
      </c>
      <c r="M17" s="397">
        <f t="shared" si="0"/>
        <v>54.3</v>
      </c>
    </row>
    <row r="18" spans="2:13" x14ac:dyDescent="0.3">
      <c r="B18" s="401" t="s">
        <v>3433</v>
      </c>
      <c r="C18" s="397">
        <v>0</v>
      </c>
      <c r="D18" s="397">
        <v>0</v>
      </c>
      <c r="E18" s="397">
        <v>0</v>
      </c>
      <c r="F18" s="397">
        <v>0</v>
      </c>
      <c r="G18" s="397">
        <v>0</v>
      </c>
      <c r="H18" s="397">
        <v>0</v>
      </c>
      <c r="I18" s="397">
        <v>0</v>
      </c>
      <c r="J18" s="397">
        <v>0</v>
      </c>
      <c r="K18" s="397">
        <v>0</v>
      </c>
      <c r="L18" s="397">
        <v>0</v>
      </c>
      <c r="M18" s="397">
        <f t="shared" si="0"/>
        <v>0</v>
      </c>
    </row>
    <row r="19" spans="2:13" x14ac:dyDescent="0.3">
      <c r="B19" s="234" t="s">
        <v>134</v>
      </c>
      <c r="C19" s="397">
        <v>0</v>
      </c>
      <c r="D19" s="397">
        <v>0</v>
      </c>
      <c r="E19" s="397">
        <v>0</v>
      </c>
      <c r="F19" s="397">
        <v>0</v>
      </c>
      <c r="G19" s="397">
        <v>2.1000000000000001E-2</v>
      </c>
      <c r="H19" s="397">
        <v>0</v>
      </c>
      <c r="I19" s="397">
        <v>0</v>
      </c>
      <c r="J19" s="397">
        <v>0</v>
      </c>
      <c r="K19" s="397">
        <v>0</v>
      </c>
      <c r="L19" s="397">
        <v>0</v>
      </c>
      <c r="M19" s="397">
        <f t="shared" si="0"/>
        <v>2.1000000000000001E-2</v>
      </c>
    </row>
    <row r="20" spans="2:13" x14ac:dyDescent="0.3">
      <c r="B20" s="402" t="s">
        <v>136</v>
      </c>
      <c r="C20" s="371">
        <f>SUM(C9:C11,C17:C19)</f>
        <v>1.0409999999999999</v>
      </c>
      <c r="D20" s="371">
        <f t="shared" ref="D20:M20" si="1">SUM(D9:D11,D17:D19)</f>
        <v>3.3000000000000002E-2</v>
      </c>
      <c r="E20" s="371">
        <f t="shared" si="1"/>
        <v>0</v>
      </c>
      <c r="F20" s="371">
        <f t="shared" si="1"/>
        <v>1.5069999999999999</v>
      </c>
      <c r="G20" s="371">
        <f t="shared" si="1"/>
        <v>15.752000000000001</v>
      </c>
      <c r="H20" s="371">
        <f t="shared" si="1"/>
        <v>1.3999999999999999E-2</v>
      </c>
      <c r="I20" s="371">
        <f t="shared" si="1"/>
        <v>3.4689999999999999</v>
      </c>
      <c r="J20" s="371">
        <f t="shared" si="1"/>
        <v>56.59</v>
      </c>
      <c r="K20" s="371">
        <f t="shared" si="1"/>
        <v>8.8999999999999996E-2</v>
      </c>
      <c r="L20" s="371">
        <f t="shared" si="1"/>
        <v>7.0000000000000001E-3</v>
      </c>
      <c r="M20" s="371">
        <f t="shared" si="1"/>
        <v>78.501999999999995</v>
      </c>
    </row>
    <row r="21" spans="2:13" x14ac:dyDescent="0.3">
      <c r="B21" s="309" t="s">
        <v>3434</v>
      </c>
    </row>
    <row r="25" spans="2:13" x14ac:dyDescent="0.3">
      <c r="B25" s="249" t="s">
        <v>3435</v>
      </c>
    </row>
    <row r="26" spans="2:13" x14ac:dyDescent="0.3">
      <c r="B26" s="374" t="s">
        <v>3219</v>
      </c>
      <c r="C26" s="396"/>
      <c r="D26" s="396"/>
      <c r="E26" s="396"/>
      <c r="F26" s="396"/>
      <c r="G26" s="396"/>
      <c r="H26" s="396"/>
      <c r="I26" s="396"/>
      <c r="J26" s="396"/>
      <c r="K26" s="396"/>
      <c r="L26" s="396"/>
      <c r="M26" s="396"/>
    </row>
    <row r="27" spans="2:13" x14ac:dyDescent="0.3">
      <c r="B27" s="293"/>
      <c r="C27" s="293"/>
      <c r="D27" s="293"/>
      <c r="E27" s="293"/>
      <c r="F27" s="293"/>
      <c r="G27" s="293"/>
      <c r="H27" s="293"/>
      <c r="I27" s="293"/>
      <c r="J27" s="293"/>
      <c r="K27" s="293"/>
      <c r="L27" s="293"/>
      <c r="M27" s="293"/>
    </row>
    <row r="28" spans="2:13" ht="49.5" x14ac:dyDescent="0.3">
      <c r="B28" s="293"/>
      <c r="C28" s="363" t="s">
        <v>3381</v>
      </c>
      <c r="D28" s="363" t="s">
        <v>3382</v>
      </c>
      <c r="E28" s="363" t="s">
        <v>3383</v>
      </c>
      <c r="F28" s="363" t="s">
        <v>3384</v>
      </c>
      <c r="G28" s="363" t="s">
        <v>3385</v>
      </c>
      <c r="H28" s="363" t="s">
        <v>3386</v>
      </c>
      <c r="I28" s="363" t="s">
        <v>3387</v>
      </c>
      <c r="J28" s="363" t="s">
        <v>767</v>
      </c>
      <c r="K28" s="363" t="s">
        <v>3388</v>
      </c>
      <c r="L28" s="363" t="s">
        <v>134</v>
      </c>
      <c r="M28" s="364" t="s">
        <v>136</v>
      </c>
    </row>
    <row r="29" spans="2:13" x14ac:dyDescent="0.3">
      <c r="B29" s="234" t="s">
        <v>3424</v>
      </c>
      <c r="C29" s="397">
        <v>0</v>
      </c>
      <c r="D29" s="397">
        <v>0</v>
      </c>
      <c r="E29" s="397">
        <v>0</v>
      </c>
      <c r="F29" s="397">
        <v>0</v>
      </c>
      <c r="G29" s="397">
        <v>0</v>
      </c>
      <c r="H29" s="397">
        <v>0</v>
      </c>
      <c r="I29" s="397">
        <v>0</v>
      </c>
      <c r="J29" s="397">
        <v>0</v>
      </c>
      <c r="K29" s="397">
        <v>0</v>
      </c>
      <c r="L29" s="397">
        <v>0</v>
      </c>
      <c r="M29" s="397">
        <f>SUM(C29:L29)</f>
        <v>0</v>
      </c>
    </row>
    <row r="30" spans="2:13" x14ac:dyDescent="0.3">
      <c r="B30" s="342" t="s">
        <v>3425</v>
      </c>
      <c r="C30" s="397">
        <v>5.0030000000000001</v>
      </c>
      <c r="D30" s="397">
        <v>0.22900000000000001</v>
      </c>
      <c r="E30" s="397">
        <v>0.215</v>
      </c>
      <c r="F30" s="397">
        <v>2.1080000000000001</v>
      </c>
      <c r="G30" s="397">
        <v>9.0559999999999992</v>
      </c>
      <c r="H30" s="397">
        <v>0.98499999999999999</v>
      </c>
      <c r="I30" s="397">
        <v>10.683</v>
      </c>
      <c r="J30" s="397">
        <v>7.6849999999999996</v>
      </c>
      <c r="K30" s="397">
        <v>1.0109999999999999</v>
      </c>
      <c r="L30" s="397">
        <v>1.4E-2</v>
      </c>
      <c r="M30" s="397">
        <f t="shared" ref="M30:M39" si="2">SUM(C30:L30)</f>
        <v>36.989000000000004</v>
      </c>
    </row>
    <row r="31" spans="2:13" ht="49.5" x14ac:dyDescent="0.3">
      <c r="B31" s="398" t="s">
        <v>3426</v>
      </c>
      <c r="C31" s="397">
        <v>2.0619999999999998</v>
      </c>
      <c r="D31" s="397">
        <v>0.28199999999999997</v>
      </c>
      <c r="E31" s="397">
        <v>0.20599999999999999</v>
      </c>
      <c r="F31" s="397">
        <v>0.28499999999999998</v>
      </c>
      <c r="G31" s="397">
        <v>9.2119999999999997</v>
      </c>
      <c r="H31" s="397">
        <v>0.14499999999999999</v>
      </c>
      <c r="I31" s="397">
        <v>9.1539999999999999</v>
      </c>
      <c r="J31" s="397">
        <v>8.4260000000000002</v>
      </c>
      <c r="K31" s="397">
        <v>0.23</v>
      </c>
      <c r="L31" s="397">
        <v>7.0000000000000001E-3</v>
      </c>
      <c r="M31" s="397">
        <f t="shared" si="2"/>
        <v>30.009</v>
      </c>
    </row>
    <row r="32" spans="2:13" x14ac:dyDescent="0.3">
      <c r="B32" s="399" t="s">
        <v>3427</v>
      </c>
      <c r="C32" s="397">
        <v>0.22900000000000001</v>
      </c>
      <c r="D32" s="397">
        <v>0.01</v>
      </c>
      <c r="E32" s="397">
        <v>6.7000000000000004E-2</v>
      </c>
      <c r="F32" s="397">
        <v>0</v>
      </c>
      <c r="G32" s="397">
        <v>0.39200000000000002</v>
      </c>
      <c r="H32" s="397">
        <v>7.0000000000000001E-3</v>
      </c>
      <c r="I32" s="397">
        <v>0.57199999999999995</v>
      </c>
      <c r="J32" s="397">
        <v>0.96499999999999997</v>
      </c>
      <c r="K32" s="397">
        <v>3.0000000000000001E-3</v>
      </c>
      <c r="L32" s="397">
        <v>1E-3</v>
      </c>
      <c r="M32" s="397">
        <f t="shared" si="2"/>
        <v>2.246</v>
      </c>
    </row>
    <row r="33" spans="2:13" x14ac:dyDescent="0.3">
      <c r="B33" s="399" t="s">
        <v>3428</v>
      </c>
      <c r="C33" s="397">
        <v>0.48799999999999999</v>
      </c>
      <c r="D33" s="397">
        <v>5.8999999999999997E-2</v>
      </c>
      <c r="E33" s="397">
        <v>1E-3</v>
      </c>
      <c r="F33" s="397">
        <v>6.6000000000000003E-2</v>
      </c>
      <c r="G33" s="397">
        <v>2.6579999999999999</v>
      </c>
      <c r="H33" s="397">
        <v>3.5000000000000003E-2</v>
      </c>
      <c r="I33" s="397">
        <v>1.3859999999999999</v>
      </c>
      <c r="J33" s="397">
        <v>1.746</v>
      </c>
      <c r="K33" s="397">
        <v>4.4999999999999998E-2</v>
      </c>
      <c r="L33" s="397">
        <v>1E-3</v>
      </c>
      <c r="M33" s="397">
        <f t="shared" si="2"/>
        <v>6.4850000000000003</v>
      </c>
    </row>
    <row r="34" spans="2:13" x14ac:dyDescent="0.3">
      <c r="B34" s="400" t="s">
        <v>3429</v>
      </c>
      <c r="C34" s="397">
        <v>1.345</v>
      </c>
      <c r="D34" s="397">
        <v>0.21299999999999999</v>
      </c>
      <c r="E34" s="397">
        <v>0.13800000000000001</v>
      </c>
      <c r="F34" s="397">
        <v>0.219</v>
      </c>
      <c r="G34" s="397">
        <v>6.1619999999999999</v>
      </c>
      <c r="H34" s="397">
        <v>0.10299999999999999</v>
      </c>
      <c r="I34" s="397">
        <v>7.1970000000000001</v>
      </c>
      <c r="J34" s="397">
        <v>5.7149999999999999</v>
      </c>
      <c r="K34" s="397">
        <v>0.182</v>
      </c>
      <c r="L34" s="397">
        <v>5.0000000000000001E-3</v>
      </c>
      <c r="M34" s="397">
        <f t="shared" si="2"/>
        <v>21.278999999999996</v>
      </c>
    </row>
    <row r="35" spans="2:13" x14ac:dyDescent="0.3">
      <c r="B35" s="400" t="s">
        <v>3430</v>
      </c>
      <c r="C35" s="397">
        <v>0</v>
      </c>
      <c r="D35" s="397">
        <v>0</v>
      </c>
      <c r="E35" s="397">
        <v>0</v>
      </c>
      <c r="F35" s="397">
        <v>0</v>
      </c>
      <c r="G35" s="397">
        <v>0</v>
      </c>
      <c r="H35" s="397">
        <v>0</v>
      </c>
      <c r="I35" s="397">
        <v>0</v>
      </c>
      <c r="J35" s="397">
        <v>0</v>
      </c>
      <c r="K35" s="397">
        <v>0</v>
      </c>
      <c r="L35" s="397">
        <v>0</v>
      </c>
      <c r="M35" s="397">
        <f t="shared" si="2"/>
        <v>0</v>
      </c>
    </row>
    <row r="36" spans="2:13" x14ac:dyDescent="0.3">
      <c r="B36" s="234" t="s">
        <v>3431</v>
      </c>
      <c r="C36" s="397">
        <v>1.036</v>
      </c>
      <c r="D36" s="397">
        <v>0.24</v>
      </c>
      <c r="E36" s="397">
        <v>0</v>
      </c>
      <c r="F36" s="397">
        <v>2.7E-2</v>
      </c>
      <c r="G36" s="397">
        <v>12.141</v>
      </c>
      <c r="H36" s="397">
        <v>1.8879999999999999</v>
      </c>
      <c r="I36" s="397">
        <v>13.183</v>
      </c>
      <c r="J36" s="397">
        <v>27.347000000000001</v>
      </c>
      <c r="K36" s="397">
        <v>0.35499999999999998</v>
      </c>
      <c r="L36" s="397">
        <v>5.7000000000000002E-2</v>
      </c>
      <c r="M36" s="397">
        <f t="shared" si="2"/>
        <v>56.274000000000001</v>
      </c>
    </row>
    <row r="37" spans="2:13" x14ac:dyDescent="0.3">
      <c r="B37" s="401" t="s">
        <v>3432</v>
      </c>
      <c r="C37" s="397">
        <v>1.036</v>
      </c>
      <c r="D37" s="397">
        <v>0.24</v>
      </c>
      <c r="E37" s="397">
        <v>0</v>
      </c>
      <c r="F37" s="397">
        <v>2.7E-2</v>
      </c>
      <c r="G37" s="397">
        <v>12.141</v>
      </c>
      <c r="H37" s="397">
        <v>1.8879999999999999</v>
      </c>
      <c r="I37" s="397">
        <v>13.183</v>
      </c>
      <c r="J37" s="397">
        <v>27.347000000000001</v>
      </c>
      <c r="K37" s="397">
        <v>0.35499999999999998</v>
      </c>
      <c r="L37" s="397">
        <v>5.7000000000000002E-2</v>
      </c>
      <c r="M37" s="397">
        <f t="shared" si="2"/>
        <v>56.274000000000001</v>
      </c>
    </row>
    <row r="38" spans="2:13" x14ac:dyDescent="0.3">
      <c r="B38" s="401" t="s">
        <v>3433</v>
      </c>
      <c r="C38" s="397">
        <v>0</v>
      </c>
      <c r="D38" s="397">
        <v>0</v>
      </c>
      <c r="E38" s="397">
        <v>0</v>
      </c>
      <c r="F38" s="397">
        <v>0</v>
      </c>
      <c r="G38" s="397">
        <v>0</v>
      </c>
      <c r="H38" s="397">
        <v>0</v>
      </c>
      <c r="I38" s="397">
        <v>0</v>
      </c>
      <c r="J38" s="397">
        <v>0</v>
      </c>
      <c r="K38" s="397">
        <v>0</v>
      </c>
      <c r="L38" s="397">
        <v>0</v>
      </c>
      <c r="M38" s="397">
        <f t="shared" si="2"/>
        <v>0</v>
      </c>
    </row>
    <row r="39" spans="2:13" x14ac:dyDescent="0.3">
      <c r="B39" s="234" t="s">
        <v>134</v>
      </c>
      <c r="C39" s="397">
        <v>0.01</v>
      </c>
      <c r="D39" s="397">
        <v>0</v>
      </c>
      <c r="E39" s="397">
        <v>0</v>
      </c>
      <c r="F39" s="397">
        <v>0</v>
      </c>
      <c r="G39" s="397">
        <v>3.4000000000000002E-2</v>
      </c>
      <c r="H39" s="397">
        <v>1E-3</v>
      </c>
      <c r="I39" s="397">
        <v>7.0999999999999994E-2</v>
      </c>
      <c r="J39" s="397">
        <v>0.28499999999999998</v>
      </c>
      <c r="K39" s="397">
        <v>0</v>
      </c>
      <c r="L39" s="397">
        <v>0</v>
      </c>
      <c r="M39" s="397">
        <f t="shared" si="2"/>
        <v>0.40099999999999997</v>
      </c>
    </row>
    <row r="40" spans="2:13" x14ac:dyDescent="0.3">
      <c r="B40" s="402" t="s">
        <v>136</v>
      </c>
      <c r="C40" s="371">
        <f>SUM(C29:C31,C37:C39)</f>
        <v>8.1109999999999989</v>
      </c>
      <c r="D40" s="371">
        <f t="shared" ref="D40:M40" si="3">SUM(D29:D31,D37:D39)</f>
        <v>0.751</v>
      </c>
      <c r="E40" s="371">
        <f t="shared" si="3"/>
        <v>0.42099999999999999</v>
      </c>
      <c r="F40" s="371">
        <f t="shared" si="3"/>
        <v>2.4200000000000004</v>
      </c>
      <c r="G40" s="371">
        <f t="shared" si="3"/>
        <v>30.442999999999998</v>
      </c>
      <c r="H40" s="371">
        <f t="shared" si="3"/>
        <v>3.0189999999999997</v>
      </c>
      <c r="I40" s="371">
        <f t="shared" si="3"/>
        <v>33.090999999999994</v>
      </c>
      <c r="J40" s="371">
        <f t="shared" si="3"/>
        <v>43.742999999999995</v>
      </c>
      <c r="K40" s="371">
        <f t="shared" si="3"/>
        <v>1.5959999999999999</v>
      </c>
      <c r="L40" s="371">
        <f t="shared" si="3"/>
        <v>7.8E-2</v>
      </c>
      <c r="M40" s="371">
        <f t="shared" si="3"/>
        <v>123.673</v>
      </c>
    </row>
    <row r="45" spans="2:13" x14ac:dyDescent="0.3">
      <c r="B45" s="249" t="s">
        <v>3436</v>
      </c>
    </row>
    <row r="46" spans="2:13" x14ac:dyDescent="0.3">
      <c r="B46" s="374" t="s">
        <v>3221</v>
      </c>
      <c r="C46" s="396"/>
      <c r="D46" s="396"/>
      <c r="E46" s="396"/>
      <c r="F46" s="396"/>
      <c r="G46" s="396"/>
      <c r="H46" s="396"/>
      <c r="I46" s="396"/>
      <c r="J46" s="396"/>
      <c r="K46" s="396"/>
      <c r="L46" s="396"/>
      <c r="M46" s="396"/>
    </row>
    <row r="47" spans="2:13" x14ac:dyDescent="0.3">
      <c r="B47" s="293"/>
      <c r="C47" s="293"/>
      <c r="D47" s="293"/>
      <c r="E47" s="293"/>
      <c r="F47" s="293"/>
      <c r="G47" s="293"/>
      <c r="H47" s="293"/>
      <c r="I47" s="293"/>
      <c r="J47" s="293"/>
      <c r="K47" s="293"/>
      <c r="L47" s="293"/>
      <c r="M47" s="293"/>
    </row>
    <row r="48" spans="2:13" ht="49.5" x14ac:dyDescent="0.3">
      <c r="B48" s="293"/>
      <c r="C48" s="363" t="s">
        <v>3381</v>
      </c>
      <c r="D48" s="363" t="s">
        <v>3382</v>
      </c>
      <c r="E48" s="363" t="s">
        <v>3383</v>
      </c>
      <c r="F48" s="363" t="s">
        <v>3384</v>
      </c>
      <c r="G48" s="363" t="s">
        <v>3385</v>
      </c>
      <c r="H48" s="363" t="s">
        <v>3386</v>
      </c>
      <c r="I48" s="363" t="s">
        <v>3387</v>
      </c>
      <c r="J48" s="363" t="s">
        <v>767</v>
      </c>
      <c r="K48" s="363" t="s">
        <v>3388</v>
      </c>
      <c r="L48" s="363" t="s">
        <v>134</v>
      </c>
      <c r="M48" s="364" t="s">
        <v>136</v>
      </c>
    </row>
    <row r="49" spans="2:15" x14ac:dyDescent="0.3">
      <c r="B49" s="234" t="s">
        <v>3424</v>
      </c>
      <c r="C49" s="397">
        <v>0</v>
      </c>
      <c r="D49" s="397">
        <v>0</v>
      </c>
      <c r="E49" s="397">
        <v>0</v>
      </c>
      <c r="F49" s="397">
        <v>0</v>
      </c>
      <c r="G49" s="397">
        <v>0</v>
      </c>
      <c r="H49" s="397">
        <v>0</v>
      </c>
      <c r="I49" s="397">
        <v>0</v>
      </c>
      <c r="J49" s="397">
        <v>0</v>
      </c>
      <c r="K49" s="397">
        <v>0</v>
      </c>
      <c r="L49" s="397">
        <v>0</v>
      </c>
      <c r="M49" s="397">
        <f>SUM(C49:L49)</f>
        <v>0</v>
      </c>
    </row>
    <row r="50" spans="2:15" x14ac:dyDescent="0.3">
      <c r="B50" s="234" t="s">
        <v>3425</v>
      </c>
      <c r="C50" s="397">
        <v>5.3159999999999998</v>
      </c>
      <c r="D50" s="397">
        <v>0.22900000000000001</v>
      </c>
      <c r="E50" s="397">
        <v>0.215</v>
      </c>
      <c r="F50" s="397">
        <v>2.8340000000000001</v>
      </c>
      <c r="G50" s="397">
        <v>11.762</v>
      </c>
      <c r="H50" s="397">
        <v>0.98499999999999999</v>
      </c>
      <c r="I50" s="397">
        <v>11.029</v>
      </c>
      <c r="J50" s="397">
        <v>11.76</v>
      </c>
      <c r="K50" s="397">
        <v>1.0469999999999999</v>
      </c>
      <c r="L50" s="397">
        <v>1.4999999999999999E-2</v>
      </c>
      <c r="M50" s="397">
        <f t="shared" ref="M50:M59" si="4">SUM(C50:L50)</f>
        <v>45.192</v>
      </c>
      <c r="O50" s="403"/>
    </row>
    <row r="51" spans="2:15" ht="49.5" x14ac:dyDescent="0.3">
      <c r="B51" s="398" t="s">
        <v>3426</v>
      </c>
      <c r="C51" s="397">
        <v>2.4790000000000001</v>
      </c>
      <c r="D51" s="397">
        <v>0.29499999999999998</v>
      </c>
      <c r="E51" s="397">
        <v>0.20599999999999999</v>
      </c>
      <c r="F51" s="397">
        <v>0.73299999999999998</v>
      </c>
      <c r="G51" s="397">
        <v>14.464</v>
      </c>
      <c r="H51" s="397">
        <v>0.14799999999999999</v>
      </c>
      <c r="I51" s="397">
        <v>10.545</v>
      </c>
      <c r="J51" s="397">
        <v>16.861000000000001</v>
      </c>
      <c r="K51" s="397">
        <v>0.251</v>
      </c>
      <c r="L51" s="397">
        <v>7.0000000000000001E-3</v>
      </c>
      <c r="M51" s="397">
        <f t="shared" si="4"/>
        <v>45.98899999999999</v>
      </c>
      <c r="O51" s="403"/>
    </row>
    <row r="52" spans="2:15" x14ac:dyDescent="0.3">
      <c r="B52" s="399" t="s">
        <v>3427</v>
      </c>
      <c r="C52" s="397">
        <v>0.24</v>
      </c>
      <c r="D52" s="397">
        <v>0.01</v>
      </c>
      <c r="E52" s="397">
        <v>6.7000000000000004E-2</v>
      </c>
      <c r="F52" s="397">
        <v>0</v>
      </c>
      <c r="G52" s="397">
        <v>0.55400000000000005</v>
      </c>
      <c r="H52" s="397">
        <v>7.0000000000000001E-3</v>
      </c>
      <c r="I52" s="397">
        <v>0.61799999999999999</v>
      </c>
      <c r="J52" s="397">
        <v>1.3520000000000001</v>
      </c>
      <c r="K52" s="397">
        <v>3.0000000000000001E-3</v>
      </c>
      <c r="L52" s="397">
        <v>1E-3</v>
      </c>
      <c r="M52" s="397">
        <f t="shared" si="4"/>
        <v>2.8519999999999999</v>
      </c>
      <c r="O52" s="403"/>
    </row>
    <row r="53" spans="2:15" x14ac:dyDescent="0.3">
      <c r="B53" s="399" t="s">
        <v>3428</v>
      </c>
      <c r="C53" s="397">
        <v>0.58599999999999997</v>
      </c>
      <c r="D53" s="397">
        <v>6.7000000000000004E-2</v>
      </c>
      <c r="E53" s="397">
        <v>1E-3</v>
      </c>
      <c r="F53" s="397">
        <v>0.14099999999999999</v>
      </c>
      <c r="G53" s="397">
        <v>4.524</v>
      </c>
      <c r="H53" s="397">
        <v>3.5000000000000003E-2</v>
      </c>
      <c r="I53" s="397">
        <v>1.944</v>
      </c>
      <c r="J53" s="397">
        <v>3.1960000000000002</v>
      </c>
      <c r="K53" s="397">
        <v>4.4999999999999998E-2</v>
      </c>
      <c r="L53" s="397">
        <v>1E-3</v>
      </c>
      <c r="M53" s="397">
        <f t="shared" si="4"/>
        <v>10.54</v>
      </c>
      <c r="O53" s="403"/>
    </row>
    <row r="54" spans="2:15" x14ac:dyDescent="0.3">
      <c r="B54" s="400" t="s">
        <v>3429</v>
      </c>
      <c r="C54" s="397">
        <v>1.6539999999999999</v>
      </c>
      <c r="D54" s="397">
        <v>0.217</v>
      </c>
      <c r="E54" s="397">
        <v>0.13800000000000001</v>
      </c>
      <c r="F54" s="397">
        <v>0.59199999999999997</v>
      </c>
      <c r="G54" s="397">
        <v>9.3859999999999992</v>
      </c>
      <c r="H54" s="397">
        <v>0.106</v>
      </c>
      <c r="I54" s="397">
        <v>7.9829999999999997</v>
      </c>
      <c r="J54" s="397">
        <v>12.313000000000001</v>
      </c>
      <c r="K54" s="397">
        <v>0.20399999999999999</v>
      </c>
      <c r="L54" s="397">
        <v>5.0000000000000001E-3</v>
      </c>
      <c r="M54" s="397">
        <f t="shared" si="4"/>
        <v>32.597999999999999</v>
      </c>
      <c r="O54" s="403"/>
    </row>
    <row r="55" spans="2:15" x14ac:dyDescent="0.3">
      <c r="B55" s="400" t="s">
        <v>3430</v>
      </c>
      <c r="C55" s="397">
        <v>0</v>
      </c>
      <c r="D55" s="397">
        <v>0</v>
      </c>
      <c r="E55" s="397">
        <v>0</v>
      </c>
      <c r="F55" s="397">
        <v>0</v>
      </c>
      <c r="G55" s="397">
        <v>0</v>
      </c>
      <c r="H55" s="397">
        <v>0</v>
      </c>
      <c r="I55" s="397">
        <v>0</v>
      </c>
      <c r="J55" s="397">
        <v>0</v>
      </c>
      <c r="K55" s="397">
        <v>0</v>
      </c>
      <c r="L55" s="397">
        <v>0</v>
      </c>
      <c r="M55" s="397">
        <f t="shared" si="4"/>
        <v>0</v>
      </c>
      <c r="O55" s="403"/>
    </row>
    <row r="56" spans="2:15" x14ac:dyDescent="0.3">
      <c r="B56" s="234" t="s">
        <v>3431</v>
      </c>
      <c r="C56" s="397">
        <v>1.3460000000000001</v>
      </c>
      <c r="D56" s="397">
        <v>0.26</v>
      </c>
      <c r="E56" s="397">
        <v>0</v>
      </c>
      <c r="F56" s="397">
        <v>0.36199999999999999</v>
      </c>
      <c r="G56" s="397">
        <v>19.914000000000001</v>
      </c>
      <c r="H56" s="397">
        <v>1.8979999999999999</v>
      </c>
      <c r="I56" s="397">
        <v>14.917</v>
      </c>
      <c r="J56" s="397">
        <v>71.427000000000007</v>
      </c>
      <c r="K56" s="397">
        <v>0.38600000000000001</v>
      </c>
      <c r="L56" s="397">
        <v>6.3E-2</v>
      </c>
      <c r="M56" s="397">
        <f t="shared" si="4"/>
        <v>110.57300000000001</v>
      </c>
      <c r="O56" s="403"/>
    </row>
    <row r="57" spans="2:15" x14ac:dyDescent="0.3">
      <c r="B57" s="401" t="s">
        <v>3432</v>
      </c>
      <c r="C57" s="397">
        <v>1.3460000000000001</v>
      </c>
      <c r="D57" s="397">
        <v>0.26</v>
      </c>
      <c r="E57" s="397">
        <v>0</v>
      </c>
      <c r="F57" s="397">
        <v>0.36199999999999999</v>
      </c>
      <c r="G57" s="397">
        <v>19.914000000000001</v>
      </c>
      <c r="H57" s="397">
        <v>1.8979999999999999</v>
      </c>
      <c r="I57" s="397">
        <v>14.917</v>
      </c>
      <c r="J57" s="397">
        <v>71.427000000000007</v>
      </c>
      <c r="K57" s="397">
        <v>0.38600000000000001</v>
      </c>
      <c r="L57" s="397">
        <v>6.3E-2</v>
      </c>
      <c r="M57" s="397">
        <f t="shared" si="4"/>
        <v>110.57300000000001</v>
      </c>
      <c r="O57" s="403"/>
    </row>
    <row r="58" spans="2:15" x14ac:dyDescent="0.3">
      <c r="B58" s="401" t="s">
        <v>3433</v>
      </c>
      <c r="C58" s="397">
        <v>0</v>
      </c>
      <c r="D58" s="397">
        <v>0</v>
      </c>
      <c r="E58" s="397">
        <v>0</v>
      </c>
      <c r="F58" s="397">
        <v>0</v>
      </c>
      <c r="G58" s="397">
        <v>0</v>
      </c>
      <c r="H58" s="397">
        <v>0</v>
      </c>
      <c r="I58" s="397">
        <v>0</v>
      </c>
      <c r="J58" s="397">
        <v>0</v>
      </c>
      <c r="K58" s="397">
        <v>0</v>
      </c>
      <c r="L58" s="397">
        <v>0</v>
      </c>
      <c r="M58" s="397">
        <f t="shared" si="4"/>
        <v>0</v>
      </c>
    </row>
    <row r="59" spans="2:15" x14ac:dyDescent="0.3">
      <c r="B59" s="234" t="s">
        <v>134</v>
      </c>
      <c r="C59" s="397">
        <v>0.01</v>
      </c>
      <c r="D59" s="397">
        <v>0</v>
      </c>
      <c r="E59" s="397">
        <v>0</v>
      </c>
      <c r="F59" s="397">
        <v>0</v>
      </c>
      <c r="G59" s="397">
        <v>5.3999999999999999E-2</v>
      </c>
      <c r="H59" s="397">
        <v>1E-3</v>
      </c>
      <c r="I59" s="397">
        <v>7.0999999999999994E-2</v>
      </c>
      <c r="J59" s="397">
        <v>0.28499999999999998</v>
      </c>
      <c r="K59" s="397">
        <v>0</v>
      </c>
      <c r="L59" s="397">
        <v>0</v>
      </c>
      <c r="M59" s="397">
        <f t="shared" si="4"/>
        <v>0.42099999999999999</v>
      </c>
    </row>
    <row r="60" spans="2:15" x14ac:dyDescent="0.3">
      <c r="B60" s="402" t="s">
        <v>136</v>
      </c>
      <c r="C60" s="371">
        <f>SUM(C49:C51,C57:C59)</f>
        <v>9.1509999999999998</v>
      </c>
      <c r="D60" s="371">
        <f t="shared" ref="D60:M60" si="5">SUM(D49:D51,D57:D59)</f>
        <v>0.78400000000000003</v>
      </c>
      <c r="E60" s="371">
        <f t="shared" si="5"/>
        <v>0.42099999999999999</v>
      </c>
      <c r="F60" s="371">
        <f t="shared" si="5"/>
        <v>3.9290000000000003</v>
      </c>
      <c r="G60" s="371">
        <f t="shared" si="5"/>
        <v>46.194000000000003</v>
      </c>
      <c r="H60" s="371">
        <f t="shared" si="5"/>
        <v>3.0319999999999996</v>
      </c>
      <c r="I60" s="371">
        <f t="shared" si="5"/>
        <v>36.561999999999998</v>
      </c>
      <c r="J60" s="371">
        <f t="shared" si="5"/>
        <v>100.333</v>
      </c>
      <c r="K60" s="371">
        <f t="shared" si="5"/>
        <v>1.6840000000000002</v>
      </c>
      <c r="L60" s="371">
        <f t="shared" si="5"/>
        <v>8.4999999999999992E-2</v>
      </c>
      <c r="M60" s="371">
        <f t="shared" si="5"/>
        <v>202.17499999999998</v>
      </c>
    </row>
    <row r="66" spans="14:14" x14ac:dyDescent="0.3">
      <c r="N66" s="285" t="s">
        <v>3279</v>
      </c>
    </row>
  </sheetData>
  <hyperlinks>
    <hyperlink ref="N66" location="Contents!A1" display="To Frontpage" xr:uid="{016C4745-D3B4-4EB8-AE1E-870132BC43A5}"/>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4DB2-987B-4C65-B468-1878105814A0}">
  <sheetPr>
    <pageSetUpPr fitToPage="1"/>
  </sheetPr>
  <dimension ref="B4:N87"/>
  <sheetViews>
    <sheetView zoomScale="85" zoomScaleNormal="85" zoomScaleSheetLayoutView="100" workbookViewId="0"/>
  </sheetViews>
  <sheetFormatPr defaultRowHeight="16.5" x14ac:dyDescent="0.3"/>
  <cols>
    <col min="1" max="1" width="4.7109375" style="234" customWidth="1"/>
    <col min="2" max="2" width="25.140625" style="234" bestFit="1" customWidth="1"/>
    <col min="3" max="12" width="17.7109375" style="234" customWidth="1"/>
    <col min="13" max="13" width="18.5703125" style="234" bestFit="1" customWidth="1"/>
    <col min="14" max="20" width="9.140625" style="234"/>
    <col min="21" max="21" width="9.140625" style="234" customWidth="1"/>
    <col min="22" max="16384" width="9.140625" style="234"/>
  </cols>
  <sheetData>
    <row r="4" spans="2:13" x14ac:dyDescent="0.3">
      <c r="K4" s="359" t="s">
        <v>3378</v>
      </c>
      <c r="L4" s="360">
        <v>45747</v>
      </c>
    </row>
    <row r="5" spans="2:13" x14ac:dyDescent="0.3">
      <c r="B5" s="249" t="s">
        <v>3437</v>
      </c>
    </row>
    <row r="6" spans="2:13" x14ac:dyDescent="0.3">
      <c r="B6" s="374" t="s">
        <v>3438</v>
      </c>
      <c r="C6" s="396"/>
      <c r="D6" s="396"/>
      <c r="E6" s="396"/>
      <c r="F6" s="396"/>
      <c r="G6" s="396"/>
      <c r="H6" s="396"/>
      <c r="I6" s="396"/>
      <c r="J6" s="396"/>
      <c r="K6" s="396"/>
      <c r="L6" s="396"/>
      <c r="M6" s="396"/>
    </row>
    <row r="7" spans="2:13" x14ac:dyDescent="0.3">
      <c r="B7" s="293"/>
      <c r="C7" s="293"/>
      <c r="D7" s="293"/>
      <c r="E7" s="293"/>
      <c r="F7" s="293"/>
      <c r="G7" s="293"/>
      <c r="H7" s="293"/>
      <c r="I7" s="293"/>
      <c r="J7" s="293"/>
      <c r="K7" s="293"/>
      <c r="L7" s="293"/>
      <c r="M7" s="293"/>
    </row>
    <row r="8" spans="2:13" ht="49.5" x14ac:dyDescent="0.3">
      <c r="B8" s="293"/>
      <c r="C8" s="363" t="s">
        <v>3381</v>
      </c>
      <c r="D8" s="363" t="s">
        <v>3382</v>
      </c>
      <c r="E8" s="363" t="s">
        <v>3383</v>
      </c>
      <c r="F8" s="363" t="s">
        <v>3384</v>
      </c>
      <c r="G8" s="363" t="s">
        <v>3385</v>
      </c>
      <c r="H8" s="363" t="s">
        <v>3386</v>
      </c>
      <c r="I8" s="363" t="s">
        <v>3387</v>
      </c>
      <c r="J8" s="363" t="s">
        <v>767</v>
      </c>
      <c r="K8" s="363" t="s">
        <v>3388</v>
      </c>
      <c r="L8" s="363" t="s">
        <v>134</v>
      </c>
      <c r="M8" s="364" t="s">
        <v>136</v>
      </c>
    </row>
    <row r="9" spans="2:13" x14ac:dyDescent="0.3">
      <c r="B9" s="234" t="s">
        <v>3439</v>
      </c>
      <c r="C9" s="397">
        <v>0.77200000000000002</v>
      </c>
      <c r="D9" s="397">
        <v>0.22500000000000001</v>
      </c>
      <c r="E9" s="397">
        <v>0</v>
      </c>
      <c r="F9" s="397">
        <v>0.17199999999999999</v>
      </c>
      <c r="G9" s="397">
        <v>5.4489999999999998</v>
      </c>
      <c r="H9" s="397">
        <v>0.65</v>
      </c>
      <c r="I9" s="397">
        <v>3.7719999999999998</v>
      </c>
      <c r="J9" s="397">
        <v>2.5390000000000001</v>
      </c>
      <c r="K9" s="397">
        <v>0.317</v>
      </c>
      <c r="L9" s="397">
        <v>1.4E-2</v>
      </c>
      <c r="M9" s="397">
        <f>SUM(C9:L9)</f>
        <v>13.91</v>
      </c>
    </row>
    <row r="10" spans="2:13" x14ac:dyDescent="0.3">
      <c r="B10" s="234" t="s">
        <v>3440</v>
      </c>
      <c r="C10" s="397">
        <v>0.57099999999999995</v>
      </c>
      <c r="D10" s="397">
        <v>0.11899999999999999</v>
      </c>
      <c r="E10" s="397">
        <v>0</v>
      </c>
      <c r="F10" s="397">
        <v>0.115</v>
      </c>
      <c r="G10" s="397">
        <v>4.0140000000000002</v>
      </c>
      <c r="H10" s="397">
        <v>0.66800000000000004</v>
      </c>
      <c r="I10" s="397">
        <v>3.3820000000000001</v>
      </c>
      <c r="J10" s="397">
        <v>2.3140000000000001</v>
      </c>
      <c r="K10" s="397">
        <v>0.20200000000000001</v>
      </c>
      <c r="L10" s="397">
        <v>8.9999999999999993E-3</v>
      </c>
      <c r="M10" s="397">
        <f t="shared" ref="M10:M13" si="0">SUM(C10:L10)</f>
        <v>11.394</v>
      </c>
    </row>
    <row r="11" spans="2:13" x14ac:dyDescent="0.3">
      <c r="B11" s="234" t="s">
        <v>3441</v>
      </c>
      <c r="C11" s="397">
        <v>0.88500000000000001</v>
      </c>
      <c r="D11" s="397">
        <v>9.6000000000000002E-2</v>
      </c>
      <c r="E11" s="397">
        <v>0</v>
      </c>
      <c r="F11" s="397">
        <v>0.39400000000000002</v>
      </c>
      <c r="G11" s="397">
        <v>5.1840000000000002</v>
      </c>
      <c r="H11" s="397">
        <v>0.47399999999999998</v>
      </c>
      <c r="I11" s="397">
        <v>3.887</v>
      </c>
      <c r="J11" s="397">
        <v>2.0499999999999998</v>
      </c>
      <c r="K11" s="397">
        <v>0.44900000000000001</v>
      </c>
      <c r="L11" s="397">
        <v>5.0000000000000001E-3</v>
      </c>
      <c r="M11" s="397">
        <f t="shared" si="0"/>
        <v>13.423999999999999</v>
      </c>
    </row>
    <row r="12" spans="2:13" x14ac:dyDescent="0.3">
      <c r="B12" s="234" t="s">
        <v>3442</v>
      </c>
      <c r="C12" s="397">
        <v>1.645</v>
      </c>
      <c r="D12" s="397">
        <v>0.17199999999999999</v>
      </c>
      <c r="E12" s="397">
        <v>1E-3</v>
      </c>
      <c r="F12" s="397">
        <v>0.82</v>
      </c>
      <c r="G12" s="397">
        <v>9.8879999999999999</v>
      </c>
      <c r="H12" s="397">
        <v>0.51800000000000002</v>
      </c>
      <c r="I12" s="397">
        <v>6.1319999999999997</v>
      </c>
      <c r="J12" s="397">
        <v>3.8180000000000001</v>
      </c>
      <c r="K12" s="397">
        <v>0.38800000000000001</v>
      </c>
      <c r="L12" s="397">
        <v>0.01</v>
      </c>
      <c r="M12" s="397">
        <f t="shared" si="0"/>
        <v>23.392000000000007</v>
      </c>
    </row>
    <row r="13" spans="2:13" x14ac:dyDescent="0.3">
      <c r="B13" s="234" t="s">
        <v>3443</v>
      </c>
      <c r="C13" s="397">
        <v>5.2779999999999996</v>
      </c>
      <c r="D13" s="397">
        <v>0.17100000000000001</v>
      </c>
      <c r="E13" s="397">
        <v>0.42099999999999999</v>
      </c>
      <c r="F13" s="397">
        <v>2.427</v>
      </c>
      <c r="G13" s="397">
        <v>21.658999999999999</v>
      </c>
      <c r="H13" s="397">
        <v>0.72299999999999998</v>
      </c>
      <c r="I13" s="397">
        <v>19.388999999999999</v>
      </c>
      <c r="J13" s="397">
        <v>89.611000000000004</v>
      </c>
      <c r="K13" s="397">
        <v>0.32900000000000001</v>
      </c>
      <c r="L13" s="397">
        <v>4.7E-2</v>
      </c>
      <c r="M13" s="397">
        <f t="shared" si="0"/>
        <v>140.05500000000001</v>
      </c>
    </row>
    <row r="14" spans="2:13" x14ac:dyDescent="0.3">
      <c r="B14" s="402" t="s">
        <v>136</v>
      </c>
      <c r="C14" s="371">
        <f>SUM(C9:C13)</f>
        <v>9.1509999999999998</v>
      </c>
      <c r="D14" s="371">
        <f t="shared" ref="D14:M14" si="1">SUM(D9:D13)</f>
        <v>0.78299999999999992</v>
      </c>
      <c r="E14" s="371">
        <f t="shared" si="1"/>
        <v>0.42199999999999999</v>
      </c>
      <c r="F14" s="371">
        <f t="shared" si="1"/>
        <v>3.9279999999999999</v>
      </c>
      <c r="G14" s="371">
        <f t="shared" si="1"/>
        <v>46.194000000000003</v>
      </c>
      <c r="H14" s="371">
        <f t="shared" si="1"/>
        <v>3.0329999999999999</v>
      </c>
      <c r="I14" s="371">
        <f t="shared" si="1"/>
        <v>36.561999999999998</v>
      </c>
      <c r="J14" s="371">
        <f t="shared" si="1"/>
        <v>100.33200000000001</v>
      </c>
      <c r="K14" s="371">
        <f t="shared" si="1"/>
        <v>1.6849999999999998</v>
      </c>
      <c r="L14" s="371">
        <f t="shared" si="1"/>
        <v>8.4999999999999992E-2</v>
      </c>
      <c r="M14" s="371">
        <f t="shared" si="1"/>
        <v>202.17500000000001</v>
      </c>
    </row>
    <row r="15" spans="2:13" x14ac:dyDescent="0.3">
      <c r="C15" s="334"/>
      <c r="D15" s="334"/>
      <c r="E15" s="334"/>
      <c r="F15" s="334"/>
      <c r="G15" s="334"/>
      <c r="H15" s="334"/>
      <c r="I15" s="334"/>
      <c r="J15" s="334"/>
      <c r="K15" s="334"/>
      <c r="L15" s="334"/>
      <c r="M15" s="334"/>
    </row>
    <row r="16" spans="2:13" x14ac:dyDescent="0.3">
      <c r="C16" s="334"/>
      <c r="D16" s="334"/>
      <c r="E16" s="334"/>
      <c r="F16" s="334"/>
      <c r="G16" s="334"/>
      <c r="H16" s="334"/>
      <c r="I16" s="334"/>
      <c r="J16" s="334"/>
      <c r="K16" s="334"/>
      <c r="L16" s="334"/>
      <c r="M16" s="334"/>
    </row>
    <row r="19" spans="2:13" x14ac:dyDescent="0.3">
      <c r="B19" s="249" t="s">
        <v>3444</v>
      </c>
    </row>
    <row r="20" spans="2:13" x14ac:dyDescent="0.3">
      <c r="B20" s="374" t="s">
        <v>3225</v>
      </c>
      <c r="C20" s="374"/>
      <c r="D20" s="396"/>
      <c r="E20" s="396"/>
      <c r="F20" s="396"/>
      <c r="G20" s="396"/>
      <c r="H20" s="396"/>
      <c r="I20" s="396"/>
      <c r="J20" s="396"/>
      <c r="K20" s="396"/>
      <c r="L20" s="396"/>
      <c r="M20" s="396"/>
    </row>
    <row r="21" spans="2:13" x14ac:dyDescent="0.3">
      <c r="B21" s="293"/>
      <c r="C21" s="293"/>
      <c r="D21" s="293"/>
      <c r="E21" s="293"/>
      <c r="F21" s="293"/>
      <c r="G21" s="293"/>
      <c r="H21" s="293"/>
      <c r="I21" s="293"/>
      <c r="J21" s="293"/>
      <c r="K21" s="293"/>
      <c r="L21" s="293"/>
      <c r="M21" s="293"/>
    </row>
    <row r="22" spans="2:13" ht="49.5" x14ac:dyDescent="0.3">
      <c r="B22" s="293"/>
      <c r="C22" s="363" t="s">
        <v>3381</v>
      </c>
      <c r="D22" s="363" t="s">
        <v>3382</v>
      </c>
      <c r="E22" s="363" t="s">
        <v>3383</v>
      </c>
      <c r="F22" s="363" t="s">
        <v>3384</v>
      </c>
      <c r="G22" s="363" t="s">
        <v>3385</v>
      </c>
      <c r="H22" s="363" t="s">
        <v>3386</v>
      </c>
      <c r="I22" s="363" t="s">
        <v>3387</v>
      </c>
      <c r="J22" s="363" t="s">
        <v>767</v>
      </c>
      <c r="K22" s="363" t="s">
        <v>3388</v>
      </c>
      <c r="L22" s="363" t="s">
        <v>134</v>
      </c>
      <c r="M22" s="364" t="s">
        <v>136</v>
      </c>
    </row>
    <row r="23" spans="2:13" x14ac:dyDescent="0.3">
      <c r="B23" s="234" t="s">
        <v>3445</v>
      </c>
      <c r="C23" s="397">
        <v>0</v>
      </c>
      <c r="D23" s="397">
        <v>0</v>
      </c>
      <c r="E23" s="397">
        <v>0</v>
      </c>
      <c r="F23" s="397">
        <v>0</v>
      </c>
      <c r="G23" s="397">
        <v>0</v>
      </c>
      <c r="H23" s="397">
        <v>0</v>
      </c>
      <c r="I23" s="397">
        <v>3.0000000000000001E-3</v>
      </c>
      <c r="J23" s="397">
        <v>7.0000000000000001E-3</v>
      </c>
      <c r="K23" s="397">
        <v>0</v>
      </c>
      <c r="L23" s="397">
        <v>0</v>
      </c>
      <c r="M23" s="397">
        <f>SUM(C23:L23)</f>
        <v>0.01</v>
      </c>
    </row>
    <row r="24" spans="2:13" x14ac:dyDescent="0.3">
      <c r="B24" s="234" t="s">
        <v>3446</v>
      </c>
      <c r="C24" s="397">
        <v>4.0000000000000001E-3</v>
      </c>
      <c r="D24" s="397">
        <v>0</v>
      </c>
      <c r="E24" s="397">
        <v>0</v>
      </c>
      <c r="F24" s="397">
        <v>1E-3</v>
      </c>
      <c r="G24" s="397">
        <v>4.0000000000000001E-3</v>
      </c>
      <c r="H24" s="397">
        <v>0.06</v>
      </c>
      <c r="I24" s="397">
        <v>6.0999999999999999E-2</v>
      </c>
      <c r="J24" s="397">
        <v>5.0999999999999997E-2</v>
      </c>
      <c r="K24" s="397">
        <v>1E-3</v>
      </c>
      <c r="L24" s="397">
        <v>0</v>
      </c>
      <c r="M24" s="397">
        <f t="shared" ref="M24:M28" si="2">SUM(C24:L24)</f>
        <v>0.182</v>
      </c>
    </row>
    <row r="25" spans="2:13" x14ac:dyDescent="0.3">
      <c r="B25" s="234" t="s">
        <v>3447</v>
      </c>
      <c r="C25" s="397">
        <v>1.7999999999999999E-2</v>
      </c>
      <c r="D25" s="397">
        <v>0</v>
      </c>
      <c r="E25" s="397">
        <v>1E-3</v>
      </c>
      <c r="F25" s="397">
        <v>1E-3</v>
      </c>
      <c r="G25" s="397">
        <v>2.1000000000000001E-2</v>
      </c>
      <c r="H25" s="397">
        <v>1.7000000000000001E-2</v>
      </c>
      <c r="I25" s="397">
        <v>0.21</v>
      </c>
      <c r="J25" s="397">
        <v>0.126</v>
      </c>
      <c r="K25" s="397">
        <v>2E-3</v>
      </c>
      <c r="L25" s="397">
        <v>0</v>
      </c>
      <c r="M25" s="397">
        <f t="shared" si="2"/>
        <v>0.39600000000000002</v>
      </c>
    </row>
    <row r="26" spans="2:13" x14ac:dyDescent="0.3">
      <c r="B26" s="234" t="s">
        <v>3448</v>
      </c>
      <c r="C26" s="397">
        <v>0.251</v>
      </c>
      <c r="D26" s="397">
        <v>3.0000000000000001E-3</v>
      </c>
      <c r="E26" s="397">
        <v>4.5999999999999999E-2</v>
      </c>
      <c r="F26" s="397">
        <v>2.8000000000000001E-2</v>
      </c>
      <c r="G26" s="397">
        <v>0.23400000000000001</v>
      </c>
      <c r="H26" s="397">
        <v>0.10299999999999999</v>
      </c>
      <c r="I26" s="397">
        <v>1.1919999999999999</v>
      </c>
      <c r="J26" s="397">
        <v>1.7110000000000001</v>
      </c>
      <c r="K26" s="397">
        <v>2.1999999999999999E-2</v>
      </c>
      <c r="L26" s="397">
        <v>3.0000000000000001E-3</v>
      </c>
      <c r="M26" s="397">
        <f t="shared" si="2"/>
        <v>3.593</v>
      </c>
    </row>
    <row r="27" spans="2:13" x14ac:dyDescent="0.3">
      <c r="B27" s="234" t="s">
        <v>3449</v>
      </c>
      <c r="C27" s="397">
        <v>1.982</v>
      </c>
      <c r="D27" s="397">
        <v>9.7000000000000003E-2</v>
      </c>
      <c r="E27" s="397">
        <v>0.26200000000000001</v>
      </c>
      <c r="F27" s="397">
        <v>0.26600000000000001</v>
      </c>
      <c r="G27" s="397">
        <v>4.6210000000000004</v>
      </c>
      <c r="H27" s="397">
        <v>2.8479999999999999</v>
      </c>
      <c r="I27" s="397">
        <v>26.91</v>
      </c>
      <c r="J27" s="397">
        <v>20.866</v>
      </c>
      <c r="K27" s="397">
        <v>1.323</v>
      </c>
      <c r="L27" s="397">
        <v>1.4999999999999999E-2</v>
      </c>
      <c r="M27" s="397">
        <f t="shared" si="2"/>
        <v>59.190000000000005</v>
      </c>
    </row>
    <row r="28" spans="2:13" x14ac:dyDescent="0.3">
      <c r="B28" s="234" t="s">
        <v>3450</v>
      </c>
      <c r="C28" s="397">
        <v>6.8949999999999996</v>
      </c>
      <c r="D28" s="397">
        <v>0.68400000000000005</v>
      </c>
      <c r="E28" s="397">
        <v>0.112</v>
      </c>
      <c r="F28" s="397">
        <v>3.6320000000000001</v>
      </c>
      <c r="G28" s="397">
        <v>41.314</v>
      </c>
      <c r="H28" s="397">
        <v>4.0000000000000001E-3</v>
      </c>
      <c r="I28" s="397">
        <v>8.1850000000000005</v>
      </c>
      <c r="J28" s="397">
        <v>77.572999999999993</v>
      </c>
      <c r="K28" s="397">
        <v>0.33600000000000002</v>
      </c>
      <c r="L28" s="397">
        <v>6.7000000000000004E-2</v>
      </c>
      <c r="M28" s="397">
        <f t="shared" si="2"/>
        <v>138.80200000000002</v>
      </c>
    </row>
    <row r="29" spans="2:13" x14ac:dyDescent="0.3">
      <c r="B29" s="402" t="s">
        <v>136</v>
      </c>
      <c r="C29" s="371">
        <f>SUM(C23:C28)</f>
        <v>9.1499999999999986</v>
      </c>
      <c r="D29" s="371">
        <f t="shared" ref="D29:M29" si="3">SUM(D23:D28)</f>
        <v>0.78400000000000003</v>
      </c>
      <c r="E29" s="371">
        <f t="shared" si="3"/>
        <v>0.42099999999999999</v>
      </c>
      <c r="F29" s="371">
        <f t="shared" si="3"/>
        <v>3.9279999999999999</v>
      </c>
      <c r="G29" s="371">
        <f t="shared" si="3"/>
        <v>46.194000000000003</v>
      </c>
      <c r="H29" s="371">
        <f t="shared" si="3"/>
        <v>3.032</v>
      </c>
      <c r="I29" s="371">
        <f t="shared" si="3"/>
        <v>36.561</v>
      </c>
      <c r="J29" s="371">
        <f t="shared" si="3"/>
        <v>100.33399999999999</v>
      </c>
      <c r="K29" s="371">
        <f t="shared" si="3"/>
        <v>1.6839999999999999</v>
      </c>
      <c r="L29" s="371">
        <f t="shared" si="3"/>
        <v>8.5000000000000006E-2</v>
      </c>
      <c r="M29" s="371">
        <f t="shared" si="3"/>
        <v>202.17300000000003</v>
      </c>
    </row>
    <row r="34" spans="2:13" x14ac:dyDescent="0.3">
      <c r="B34" s="249" t="s">
        <v>3451</v>
      </c>
    </row>
    <row r="35" spans="2:13" x14ac:dyDescent="0.3">
      <c r="B35" s="389" t="s">
        <v>3452</v>
      </c>
      <c r="C35" s="396"/>
      <c r="D35" s="396"/>
      <c r="E35" s="396"/>
      <c r="F35" s="396"/>
      <c r="G35" s="396"/>
      <c r="H35" s="396"/>
      <c r="I35" s="396"/>
      <c r="J35" s="396"/>
      <c r="K35" s="396"/>
      <c r="L35" s="396"/>
      <c r="M35" s="396"/>
    </row>
    <row r="36" spans="2:13" x14ac:dyDescent="0.3">
      <c r="B36" s="293"/>
      <c r="C36" s="293"/>
      <c r="D36" s="293"/>
      <c r="E36" s="293"/>
      <c r="F36" s="293"/>
      <c r="G36" s="293"/>
      <c r="H36" s="293"/>
      <c r="I36" s="293"/>
      <c r="J36" s="293"/>
      <c r="K36" s="293"/>
      <c r="L36" s="293"/>
      <c r="M36" s="293"/>
    </row>
    <row r="37" spans="2:13" ht="49.5" x14ac:dyDescent="0.3">
      <c r="B37" s="293"/>
      <c r="C37" s="363" t="s">
        <v>3381</v>
      </c>
      <c r="D37" s="363" t="s">
        <v>3382</v>
      </c>
      <c r="E37" s="363" t="s">
        <v>3383</v>
      </c>
      <c r="F37" s="363" t="s">
        <v>3384</v>
      </c>
      <c r="G37" s="363" t="s">
        <v>3385</v>
      </c>
      <c r="H37" s="363" t="s">
        <v>3386</v>
      </c>
      <c r="I37" s="363" t="s">
        <v>3387</v>
      </c>
      <c r="J37" s="363" t="s">
        <v>767</v>
      </c>
      <c r="K37" s="363" t="s">
        <v>3388</v>
      </c>
      <c r="L37" s="363" t="s">
        <v>134</v>
      </c>
      <c r="M37" s="364" t="s">
        <v>136</v>
      </c>
    </row>
    <row r="38" spans="2:13" x14ac:dyDescent="0.3">
      <c r="B38" s="365" t="s">
        <v>3453</v>
      </c>
      <c r="C38" s="340">
        <v>2E-3</v>
      </c>
      <c r="D38" s="340" t="s">
        <v>3121</v>
      </c>
      <c r="E38" s="340">
        <v>5.0000000000000001E-3</v>
      </c>
      <c r="F38" s="340" t="s">
        <v>3121</v>
      </c>
      <c r="G38" s="340">
        <v>3.0000000000000001E-3</v>
      </c>
      <c r="H38" s="340">
        <v>1E-3</v>
      </c>
      <c r="I38" s="340">
        <v>2E-3</v>
      </c>
      <c r="J38" s="340">
        <v>2E-3</v>
      </c>
      <c r="K38" s="340">
        <v>3.0000000000000001E-3</v>
      </c>
      <c r="L38" s="340" t="s">
        <v>3121</v>
      </c>
      <c r="M38" s="404">
        <v>1E-3</v>
      </c>
    </row>
    <row r="39" spans="2:13" x14ac:dyDescent="0.3">
      <c r="B39" s="309" t="s">
        <v>3454</v>
      </c>
    </row>
    <row r="40" spans="2:13" x14ac:dyDescent="0.3">
      <c r="J40" s="405"/>
    </row>
    <row r="44" spans="2:13" x14ac:dyDescent="0.3">
      <c r="B44" s="249" t="s">
        <v>3455</v>
      </c>
    </row>
    <row r="45" spans="2:13" x14ac:dyDescent="0.3">
      <c r="B45" s="389" t="s">
        <v>3229</v>
      </c>
      <c r="C45" s="389"/>
      <c r="D45" s="396"/>
      <c r="E45" s="396"/>
      <c r="F45" s="396"/>
      <c r="G45" s="396"/>
      <c r="H45" s="396"/>
      <c r="I45" s="396"/>
      <c r="J45" s="396"/>
      <c r="K45" s="396"/>
      <c r="L45" s="396"/>
      <c r="M45" s="396"/>
    </row>
    <row r="46" spans="2:13" x14ac:dyDescent="0.3">
      <c r="B46" s="293"/>
      <c r="C46" s="293"/>
      <c r="D46" s="293"/>
      <c r="E46" s="293"/>
      <c r="F46" s="293"/>
      <c r="G46" s="293"/>
      <c r="H46" s="293"/>
      <c r="I46" s="293"/>
      <c r="J46" s="293"/>
      <c r="K46" s="293"/>
      <c r="L46" s="293"/>
      <c r="M46" s="293"/>
    </row>
    <row r="47" spans="2:13" ht="49.5" x14ac:dyDescent="0.3">
      <c r="B47" s="293"/>
      <c r="C47" s="363" t="s">
        <v>3381</v>
      </c>
      <c r="D47" s="363" t="s">
        <v>3382</v>
      </c>
      <c r="E47" s="363" t="s">
        <v>3383</v>
      </c>
      <c r="F47" s="363" t="s">
        <v>3384</v>
      </c>
      <c r="G47" s="363" t="s">
        <v>3385</v>
      </c>
      <c r="H47" s="363" t="s">
        <v>3386</v>
      </c>
      <c r="I47" s="363" t="s">
        <v>3387</v>
      </c>
      <c r="J47" s="363" t="s">
        <v>767</v>
      </c>
      <c r="K47" s="363" t="s">
        <v>3388</v>
      </c>
      <c r="L47" s="363" t="s">
        <v>134</v>
      </c>
      <c r="M47" s="364" t="s">
        <v>136</v>
      </c>
    </row>
    <row r="48" spans="2:13" x14ac:dyDescent="0.3">
      <c r="B48" s="365" t="s">
        <v>3453</v>
      </c>
      <c r="C48" s="406">
        <v>1E-3</v>
      </c>
      <c r="D48" s="406" t="s">
        <v>3121</v>
      </c>
      <c r="E48" s="406" t="s">
        <v>3121</v>
      </c>
      <c r="F48" s="406" t="s">
        <v>3121</v>
      </c>
      <c r="G48" s="406">
        <v>3.0000000000000001E-3</v>
      </c>
      <c r="H48" s="406">
        <v>1E-3</v>
      </c>
      <c r="I48" s="406">
        <v>2E-3</v>
      </c>
      <c r="J48" s="406">
        <v>1E-3</v>
      </c>
      <c r="K48" s="406">
        <v>3.0000000000000001E-3</v>
      </c>
      <c r="L48" s="406" t="s">
        <v>3121</v>
      </c>
      <c r="M48" s="407">
        <v>1E-3</v>
      </c>
    </row>
    <row r="49" spans="2:13" x14ac:dyDescent="0.3">
      <c r="B49" s="309" t="s">
        <v>3456</v>
      </c>
    </row>
    <row r="50" spans="2:13" x14ac:dyDescent="0.3">
      <c r="M50" s="408"/>
    </row>
    <row r="54" spans="2:13" x14ac:dyDescent="0.3">
      <c r="B54" s="249" t="s">
        <v>3457</v>
      </c>
    </row>
    <row r="55" spans="2:13" x14ac:dyDescent="0.3">
      <c r="B55" s="389" t="s">
        <v>3231</v>
      </c>
      <c r="C55" s="396"/>
      <c r="D55" s="396"/>
      <c r="E55" s="396"/>
      <c r="F55" s="396"/>
      <c r="G55" s="396"/>
      <c r="H55" s="396"/>
      <c r="I55" s="396"/>
      <c r="J55" s="396"/>
      <c r="K55" s="396"/>
      <c r="L55" s="396"/>
      <c r="M55" s="396"/>
    </row>
    <row r="56" spans="2:13" x14ac:dyDescent="0.3">
      <c r="B56" s="293"/>
      <c r="C56" s="293"/>
      <c r="D56" s="293"/>
      <c r="E56" s="293"/>
      <c r="F56" s="293"/>
      <c r="G56" s="293"/>
      <c r="H56" s="293"/>
      <c r="I56" s="293"/>
      <c r="J56" s="293"/>
      <c r="K56" s="293"/>
      <c r="L56" s="293"/>
      <c r="M56" s="293"/>
    </row>
    <row r="57" spans="2:13" ht="49.5" x14ac:dyDescent="0.3">
      <c r="B57" s="293"/>
      <c r="C57" s="363" t="s">
        <v>3381</v>
      </c>
      <c r="D57" s="363" t="s">
        <v>3382</v>
      </c>
      <c r="E57" s="363" t="s">
        <v>3383</v>
      </c>
      <c r="F57" s="363" t="s">
        <v>3384</v>
      </c>
      <c r="G57" s="363" t="s">
        <v>3385</v>
      </c>
      <c r="H57" s="363" t="s">
        <v>3386</v>
      </c>
      <c r="I57" s="363" t="s">
        <v>3387</v>
      </c>
      <c r="J57" s="363" t="s">
        <v>767</v>
      </c>
      <c r="K57" s="363" t="s">
        <v>3388</v>
      </c>
      <c r="L57" s="363" t="s">
        <v>134</v>
      </c>
      <c r="M57" s="364" t="s">
        <v>136</v>
      </c>
    </row>
    <row r="58" spans="2:13" x14ac:dyDescent="0.3">
      <c r="B58" s="234" t="s">
        <v>3458</v>
      </c>
      <c r="C58" s="409">
        <v>1E-3</v>
      </c>
      <c r="D58" s="397">
        <v>0</v>
      </c>
      <c r="E58" s="397">
        <v>0</v>
      </c>
      <c r="F58" s="397">
        <v>0</v>
      </c>
      <c r="G58" s="409">
        <v>3.0000000000000001E-3</v>
      </c>
      <c r="H58" s="409">
        <v>1E-3</v>
      </c>
      <c r="I58" s="409">
        <v>2E-3</v>
      </c>
      <c r="J58" s="409">
        <v>1E-3</v>
      </c>
      <c r="K58" s="397">
        <v>3.0000000000000001E-3</v>
      </c>
      <c r="L58" s="397">
        <v>0</v>
      </c>
      <c r="M58" s="409">
        <v>1E-3</v>
      </c>
    </row>
    <row r="59" spans="2:13" x14ac:dyDescent="0.3">
      <c r="B59" s="234" t="s">
        <v>3459</v>
      </c>
      <c r="C59" s="409">
        <v>0</v>
      </c>
      <c r="D59" s="397">
        <v>0</v>
      </c>
      <c r="E59" s="397">
        <v>0</v>
      </c>
      <c r="F59" s="397">
        <v>0</v>
      </c>
      <c r="G59" s="409">
        <v>1E-3</v>
      </c>
      <c r="H59" s="397">
        <v>0</v>
      </c>
      <c r="I59" s="409">
        <v>2E-3</v>
      </c>
      <c r="J59" s="409">
        <v>1E-3</v>
      </c>
      <c r="K59" s="397">
        <v>0</v>
      </c>
      <c r="L59" s="397">
        <v>0</v>
      </c>
      <c r="M59" s="409">
        <v>1E-3</v>
      </c>
    </row>
    <row r="60" spans="2:13" x14ac:dyDescent="0.3">
      <c r="B60" s="234" t="s">
        <v>3460</v>
      </c>
      <c r="C60" s="409">
        <v>0</v>
      </c>
      <c r="D60" s="397">
        <v>0</v>
      </c>
      <c r="E60" s="397">
        <v>0</v>
      </c>
      <c r="F60" s="397">
        <v>0</v>
      </c>
      <c r="G60" s="409">
        <v>1E-3</v>
      </c>
      <c r="H60" s="397" t="s">
        <v>3121</v>
      </c>
      <c r="I60" s="409">
        <v>8.0000000000000002E-3</v>
      </c>
      <c r="J60" s="409">
        <v>7.0000000000000001E-3</v>
      </c>
      <c r="K60" s="397">
        <v>0</v>
      </c>
      <c r="L60" s="397">
        <v>0</v>
      </c>
      <c r="M60" s="409">
        <v>2E-3</v>
      </c>
    </row>
    <row r="61" spans="2:13" x14ac:dyDescent="0.3">
      <c r="B61" s="234" t="s">
        <v>3461</v>
      </c>
      <c r="C61" s="409">
        <v>2E-3</v>
      </c>
      <c r="D61" s="397">
        <v>0</v>
      </c>
      <c r="E61" s="397">
        <v>0</v>
      </c>
      <c r="F61" s="397">
        <v>0</v>
      </c>
      <c r="G61" s="409">
        <v>0</v>
      </c>
      <c r="H61" s="397" t="s">
        <v>3121</v>
      </c>
      <c r="I61" s="409">
        <v>1.9E-2</v>
      </c>
      <c r="J61" s="409">
        <v>3.0000000000000001E-3</v>
      </c>
      <c r="K61" s="397">
        <v>0</v>
      </c>
      <c r="L61" s="397">
        <v>0</v>
      </c>
      <c r="M61" s="409">
        <v>3.0000000000000001E-3</v>
      </c>
    </row>
    <row r="62" spans="2:13" x14ac:dyDescent="0.3">
      <c r="B62" s="234" t="s">
        <v>3462</v>
      </c>
      <c r="C62" s="409">
        <v>8.0000000000000002E-3</v>
      </c>
      <c r="D62" s="397">
        <v>0</v>
      </c>
      <c r="E62" s="397" t="s">
        <v>3121</v>
      </c>
      <c r="F62" s="397">
        <v>0</v>
      </c>
      <c r="G62" s="409">
        <v>0</v>
      </c>
      <c r="H62" s="397" t="s">
        <v>3121</v>
      </c>
      <c r="I62" s="409">
        <v>2.1999999999999999E-2</v>
      </c>
      <c r="J62" s="409">
        <v>0</v>
      </c>
      <c r="K62" s="397">
        <v>0</v>
      </c>
      <c r="L62" s="397">
        <v>0</v>
      </c>
      <c r="M62" s="409">
        <v>6.0000000000000001E-3</v>
      </c>
    </row>
    <row r="63" spans="2:13" x14ac:dyDescent="0.3">
      <c r="B63" s="293" t="s">
        <v>3463</v>
      </c>
      <c r="C63" s="410">
        <v>7.0000000000000001E-3</v>
      </c>
      <c r="D63" s="411">
        <v>0</v>
      </c>
      <c r="E63" s="411" t="s">
        <v>3121</v>
      </c>
      <c r="F63" s="411">
        <v>0</v>
      </c>
      <c r="G63" s="410">
        <v>0</v>
      </c>
      <c r="H63" s="411" t="s">
        <v>3121</v>
      </c>
      <c r="I63" s="410">
        <v>0</v>
      </c>
      <c r="J63" s="410">
        <v>0</v>
      </c>
      <c r="K63" s="411">
        <v>0</v>
      </c>
      <c r="L63" s="411">
        <v>0</v>
      </c>
      <c r="M63" s="410">
        <v>1E-3</v>
      </c>
    </row>
    <row r="64" spans="2:13" x14ac:dyDescent="0.3">
      <c r="B64" s="309" t="s">
        <v>3464</v>
      </c>
    </row>
    <row r="68" spans="2:13" x14ac:dyDescent="0.3">
      <c r="B68" s="249" t="s">
        <v>3465</v>
      </c>
    </row>
    <row r="69" spans="2:13" x14ac:dyDescent="0.3">
      <c r="B69" s="389" t="s">
        <v>3466</v>
      </c>
      <c r="C69" s="396"/>
      <c r="D69" s="396"/>
      <c r="E69" s="396"/>
      <c r="F69" s="396"/>
      <c r="G69" s="396"/>
      <c r="H69" s="396"/>
      <c r="I69" s="396"/>
      <c r="J69" s="396"/>
      <c r="K69" s="396"/>
      <c r="L69" s="396"/>
      <c r="M69" s="396"/>
    </row>
    <row r="70" spans="2:13" x14ac:dyDescent="0.3">
      <c r="B70" s="293"/>
      <c r="C70" s="293"/>
      <c r="D70" s="293"/>
      <c r="E70" s="293"/>
      <c r="F70" s="293"/>
      <c r="G70" s="293"/>
      <c r="H70" s="293"/>
      <c r="I70" s="293"/>
      <c r="J70" s="293"/>
      <c r="K70" s="293"/>
      <c r="L70" s="293"/>
      <c r="M70" s="293"/>
    </row>
    <row r="71" spans="2:13" ht="49.5" x14ac:dyDescent="0.3">
      <c r="B71" s="293"/>
      <c r="C71" s="363" t="s">
        <v>3381</v>
      </c>
      <c r="D71" s="363" t="s">
        <v>3382</v>
      </c>
      <c r="E71" s="363" t="s">
        <v>3383</v>
      </c>
      <c r="F71" s="363" t="s">
        <v>3384</v>
      </c>
      <c r="G71" s="363" t="s">
        <v>3385</v>
      </c>
      <c r="H71" s="363" t="s">
        <v>3386</v>
      </c>
      <c r="I71" s="363" t="s">
        <v>3387</v>
      </c>
      <c r="J71" s="363" t="s">
        <v>767</v>
      </c>
      <c r="K71" s="363" t="s">
        <v>3388</v>
      </c>
      <c r="L71" s="363" t="s">
        <v>134</v>
      </c>
      <c r="M71" s="364" t="s">
        <v>136</v>
      </c>
    </row>
    <row r="72" spans="2:13" x14ac:dyDescent="0.3">
      <c r="B72" s="365" t="s">
        <v>3467</v>
      </c>
      <c r="C72" s="406">
        <v>1.1000000000000001</v>
      </c>
      <c r="D72" s="406">
        <v>0</v>
      </c>
      <c r="E72" s="406">
        <v>0</v>
      </c>
      <c r="F72" s="406">
        <v>0</v>
      </c>
      <c r="G72" s="406">
        <v>0</v>
      </c>
      <c r="H72" s="406">
        <v>0.8</v>
      </c>
      <c r="I72" s="406">
        <v>0</v>
      </c>
      <c r="J72" s="406">
        <v>0</v>
      </c>
      <c r="K72" s="406"/>
      <c r="L72" s="406">
        <v>0</v>
      </c>
      <c r="M72" s="392">
        <v>1.9000000000000001</v>
      </c>
    </row>
    <row r="73" spans="2:13" x14ac:dyDescent="0.3">
      <c r="B73" s="412" t="s">
        <v>3468</v>
      </c>
      <c r="C73" s="298"/>
      <c r="D73" s="298"/>
      <c r="E73" s="298"/>
      <c r="F73" s="298"/>
    </row>
    <row r="77" spans="2:13" x14ac:dyDescent="0.3">
      <c r="B77" s="249" t="s">
        <v>3469</v>
      </c>
    </row>
    <row r="78" spans="2:13" x14ac:dyDescent="0.3">
      <c r="B78" s="389" t="s">
        <v>3235</v>
      </c>
      <c r="C78" s="396"/>
      <c r="D78" s="396"/>
      <c r="E78" s="396"/>
      <c r="F78" s="396"/>
      <c r="G78" s="396"/>
      <c r="H78" s="396"/>
      <c r="I78" s="396"/>
      <c r="J78" s="396"/>
      <c r="K78" s="396"/>
      <c r="L78" s="396"/>
      <c r="M78" s="396"/>
    </row>
    <row r="79" spans="2:13" x14ac:dyDescent="0.3">
      <c r="B79" s="293"/>
      <c r="C79" s="293"/>
      <c r="D79" s="293"/>
      <c r="E79" s="293"/>
      <c r="F79" s="293"/>
      <c r="G79" s="293"/>
      <c r="H79" s="293"/>
      <c r="I79" s="293"/>
      <c r="J79" s="293"/>
      <c r="K79" s="293"/>
      <c r="L79" s="293"/>
      <c r="M79" s="293"/>
    </row>
    <row r="80" spans="2:13" ht="49.5" x14ac:dyDescent="0.3">
      <c r="B80" s="293"/>
      <c r="C80" s="363" t="s">
        <v>3381</v>
      </c>
      <c r="D80" s="363" t="s">
        <v>3382</v>
      </c>
      <c r="E80" s="363" t="s">
        <v>3383</v>
      </c>
      <c r="F80" s="363" t="s">
        <v>3384</v>
      </c>
      <c r="G80" s="363" t="s">
        <v>3385</v>
      </c>
      <c r="H80" s="363" t="s">
        <v>3386</v>
      </c>
      <c r="I80" s="363" t="s">
        <v>3387</v>
      </c>
      <c r="J80" s="363" t="s">
        <v>767</v>
      </c>
      <c r="K80" s="363" t="s">
        <v>3388</v>
      </c>
      <c r="L80" s="363" t="s">
        <v>134</v>
      </c>
      <c r="M80" s="364" t="s">
        <v>136</v>
      </c>
    </row>
    <row r="81" spans="2:14" x14ac:dyDescent="0.3">
      <c r="B81" s="365" t="s">
        <v>3470</v>
      </c>
      <c r="C81" s="413">
        <v>9.6279867257659341E-5</v>
      </c>
      <c r="D81" s="406">
        <v>0</v>
      </c>
      <c r="E81" s="406">
        <v>0</v>
      </c>
      <c r="F81" s="406">
        <v>0</v>
      </c>
      <c r="G81" s="406">
        <v>0</v>
      </c>
      <c r="H81" s="413">
        <v>2.6376438225685198E-4</v>
      </c>
      <c r="I81" s="406">
        <v>0</v>
      </c>
      <c r="J81" s="406">
        <v>0</v>
      </c>
      <c r="K81" s="406">
        <v>0</v>
      </c>
      <c r="L81" s="406">
        <v>0</v>
      </c>
      <c r="M81" s="406">
        <v>9.3761890675542555E-6</v>
      </c>
    </row>
    <row r="82" spans="2:14" x14ac:dyDescent="0.3">
      <c r="B82" s="309" t="s">
        <v>3471</v>
      </c>
    </row>
    <row r="83" spans="2:14" x14ac:dyDescent="0.3">
      <c r="B83" s="298"/>
    </row>
    <row r="87" spans="2:14" x14ac:dyDescent="0.3">
      <c r="N87" s="285" t="s">
        <v>3279</v>
      </c>
    </row>
  </sheetData>
  <hyperlinks>
    <hyperlink ref="N87" location="Contents!A1" display="To Frontpage" xr:uid="{2473E13C-DE38-49A4-92F7-1E709C4F5763}"/>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B1D6-B8E9-42E2-B861-C8D2C168E876}">
  <sheetPr>
    <pageSetUpPr fitToPage="1"/>
  </sheetPr>
  <dimension ref="B5:E52"/>
  <sheetViews>
    <sheetView zoomScale="85" zoomScaleNormal="85" workbookViewId="0"/>
  </sheetViews>
  <sheetFormatPr defaultRowHeight="16.5" x14ac:dyDescent="0.3"/>
  <cols>
    <col min="1" max="1" width="4.7109375" style="234" customWidth="1"/>
    <col min="2" max="2" width="71.140625" style="234" customWidth="1"/>
    <col min="3" max="3" width="1.7109375" style="234" customWidth="1"/>
    <col min="4" max="4" width="97.42578125" style="234" customWidth="1"/>
    <col min="5" max="5" width="49.5703125" style="234" customWidth="1"/>
    <col min="6" max="16384" width="9.140625" style="234"/>
  </cols>
  <sheetData>
    <row r="5" spans="2:5" x14ac:dyDescent="0.3">
      <c r="B5" s="414" t="s">
        <v>3472</v>
      </c>
      <c r="C5" s="414"/>
      <c r="D5" s="377"/>
      <c r="E5" s="377"/>
    </row>
    <row r="6" spans="2:5" ht="25.5" customHeight="1" x14ac:dyDescent="0.3">
      <c r="B6" s="415" t="s">
        <v>3238</v>
      </c>
      <c r="C6" s="415"/>
      <c r="D6" s="416" t="s">
        <v>3473</v>
      </c>
      <c r="E6" s="417" t="s">
        <v>3474</v>
      </c>
    </row>
    <row r="7" spans="2:5" x14ac:dyDescent="0.3">
      <c r="B7" s="418"/>
      <c r="C7" s="418"/>
      <c r="D7" s="419"/>
      <c r="E7" s="420"/>
    </row>
    <row r="8" spans="2:5" x14ac:dyDescent="0.3">
      <c r="B8" s="402" t="s">
        <v>3475</v>
      </c>
      <c r="C8" s="402"/>
      <c r="D8" s="421"/>
      <c r="E8" s="421"/>
    </row>
    <row r="9" spans="2:5" ht="33" x14ac:dyDescent="0.3">
      <c r="B9" s="260" t="s">
        <v>3476</v>
      </c>
      <c r="C9" s="260"/>
      <c r="D9" s="260" t="s">
        <v>3091</v>
      </c>
      <c r="E9" s="495"/>
    </row>
    <row r="10" spans="2:5" ht="6" customHeight="1" x14ac:dyDescent="0.3">
      <c r="B10" s="290"/>
      <c r="C10" s="290"/>
      <c r="D10" s="260"/>
      <c r="E10" s="495"/>
    </row>
    <row r="11" spans="2:5" ht="59.25" customHeight="1" x14ac:dyDescent="0.3">
      <c r="B11" s="290"/>
      <c r="C11" s="290"/>
      <c r="D11" s="260" t="s">
        <v>3477</v>
      </c>
      <c r="E11" s="495"/>
    </row>
    <row r="12" spans="2:5" ht="33" x14ac:dyDescent="0.3">
      <c r="B12" s="422" t="s">
        <v>3478</v>
      </c>
      <c r="C12" s="274"/>
      <c r="D12" s="423" t="s">
        <v>3479</v>
      </c>
      <c r="E12" s="495"/>
    </row>
    <row r="13" spans="2:5" ht="15" customHeight="1" x14ac:dyDescent="0.3">
      <c r="B13" s="499" t="s">
        <v>3480</v>
      </c>
      <c r="C13" s="274"/>
      <c r="D13" s="424" t="s">
        <v>3481</v>
      </c>
      <c r="E13" s="495"/>
    </row>
    <row r="14" spans="2:5" x14ac:dyDescent="0.3">
      <c r="B14" s="499"/>
      <c r="C14" s="274"/>
      <c r="D14" s="424" t="s">
        <v>3482</v>
      </c>
      <c r="E14" s="495"/>
    </row>
    <row r="15" spans="2:5" x14ac:dyDescent="0.3">
      <c r="B15" s="425"/>
      <c r="C15" s="425"/>
      <c r="D15" s="424" t="s">
        <v>3483</v>
      </c>
      <c r="E15" s="495"/>
    </row>
    <row r="16" spans="2:5" x14ac:dyDescent="0.3">
      <c r="B16" s="425"/>
      <c r="C16" s="425"/>
      <c r="D16" s="424" t="s">
        <v>3484</v>
      </c>
      <c r="E16" s="495"/>
    </row>
    <row r="17" spans="2:5" x14ac:dyDescent="0.3">
      <c r="B17" s="425"/>
      <c r="C17" s="425"/>
      <c r="D17" s="424" t="s">
        <v>3485</v>
      </c>
      <c r="E17" s="495"/>
    </row>
    <row r="18" spans="2:5" x14ac:dyDescent="0.3">
      <c r="B18" s="425"/>
      <c r="C18" s="425"/>
      <c r="D18" s="424" t="s">
        <v>3486</v>
      </c>
      <c r="E18" s="495"/>
    </row>
    <row r="19" spans="2:5" x14ac:dyDescent="0.3">
      <c r="B19" s="425"/>
      <c r="C19" s="425"/>
      <c r="D19" s="424" t="s">
        <v>3487</v>
      </c>
      <c r="E19" s="495"/>
    </row>
    <row r="20" spans="2:5" x14ac:dyDescent="0.3">
      <c r="B20" s="425"/>
      <c r="C20" s="425"/>
      <c r="D20" s="424" t="s">
        <v>3488</v>
      </c>
      <c r="E20" s="495"/>
    </row>
    <row r="21" spans="2:5" x14ac:dyDescent="0.3">
      <c r="B21" s="425"/>
      <c r="C21" s="425"/>
      <c r="D21" s="424" t="s">
        <v>3489</v>
      </c>
      <c r="E21" s="495"/>
    </row>
    <row r="22" spans="2:5" x14ac:dyDescent="0.3">
      <c r="B22" s="425"/>
      <c r="C22" s="425"/>
      <c r="D22" s="424"/>
      <c r="E22" s="260"/>
    </row>
    <row r="23" spans="2:5" x14ac:dyDescent="0.3">
      <c r="B23" s="402" t="s">
        <v>3490</v>
      </c>
      <c r="C23" s="402"/>
      <c r="D23" s="365"/>
      <c r="E23" s="365"/>
    </row>
    <row r="24" spans="2:5" ht="33" x14ac:dyDescent="0.3">
      <c r="B24" s="500" t="s">
        <v>3491</v>
      </c>
      <c r="C24" s="422"/>
      <c r="D24" s="260" t="s">
        <v>3092</v>
      </c>
      <c r="E24" s="495"/>
    </row>
    <row r="25" spans="2:5" x14ac:dyDescent="0.3">
      <c r="B25" s="494"/>
      <c r="C25" s="422"/>
      <c r="D25" s="260"/>
      <c r="E25" s="495"/>
    </row>
    <row r="26" spans="2:5" ht="33" x14ac:dyDescent="0.3">
      <c r="B26" s="494"/>
      <c r="C26" s="422"/>
      <c r="D26" s="260" t="s">
        <v>3492</v>
      </c>
      <c r="E26" s="495"/>
    </row>
    <row r="27" spans="2:5" x14ac:dyDescent="0.3">
      <c r="B27" s="494"/>
      <c r="C27" s="422"/>
      <c r="D27" s="269"/>
      <c r="E27" s="495"/>
    </row>
    <row r="28" spans="2:5" x14ac:dyDescent="0.3">
      <c r="B28" s="494" t="s">
        <v>3493</v>
      </c>
      <c r="C28" s="422"/>
      <c r="D28" s="260" t="s">
        <v>3494</v>
      </c>
      <c r="E28" s="495"/>
    </row>
    <row r="29" spans="2:5" x14ac:dyDescent="0.3">
      <c r="B29" s="494"/>
      <c r="C29" s="422"/>
      <c r="D29" s="260"/>
      <c r="E29" s="495"/>
    </row>
    <row r="30" spans="2:5" ht="33" x14ac:dyDescent="0.3">
      <c r="B30" s="494" t="s">
        <v>3495</v>
      </c>
      <c r="C30" s="422"/>
      <c r="D30" s="260" t="s">
        <v>3496</v>
      </c>
      <c r="E30" s="495"/>
    </row>
    <row r="31" spans="2:5" x14ac:dyDescent="0.3">
      <c r="B31" s="494"/>
      <c r="C31" s="422"/>
      <c r="D31" s="260"/>
      <c r="E31" s="495"/>
    </row>
    <row r="32" spans="2:5" ht="33" x14ac:dyDescent="0.3">
      <c r="B32" s="494" t="s">
        <v>3497</v>
      </c>
      <c r="C32" s="422"/>
      <c r="D32" s="260" t="s">
        <v>3498</v>
      </c>
      <c r="E32" s="495"/>
    </row>
    <row r="33" spans="2:5" x14ac:dyDescent="0.3">
      <c r="B33" s="494"/>
      <c r="C33" s="422"/>
      <c r="D33" s="260"/>
      <c r="E33" s="495"/>
    </row>
    <row r="34" spans="2:5" ht="49.5" x14ac:dyDescent="0.3">
      <c r="B34" s="274" t="s">
        <v>3499</v>
      </c>
      <c r="C34" s="274"/>
      <c r="D34" s="423" t="s">
        <v>3500</v>
      </c>
      <c r="E34" s="260"/>
    </row>
    <row r="37" spans="2:5" x14ac:dyDescent="0.3">
      <c r="B37" s="414" t="s">
        <v>3501</v>
      </c>
      <c r="C37" s="414"/>
      <c r="D37" s="377"/>
      <c r="E37" s="377"/>
    </row>
    <row r="38" spans="2:5" x14ac:dyDescent="0.3">
      <c r="B38" s="496" t="s">
        <v>3502</v>
      </c>
      <c r="C38" s="426"/>
      <c r="D38" s="497" t="s">
        <v>3503</v>
      </c>
      <c r="E38" s="497"/>
    </row>
    <row r="39" spans="2:5" x14ac:dyDescent="0.3">
      <c r="B39" s="496"/>
      <c r="C39" s="426"/>
      <c r="D39" s="498" t="s">
        <v>3504</v>
      </c>
      <c r="E39" s="498"/>
    </row>
    <row r="40" spans="2:5" x14ac:dyDescent="0.3">
      <c r="B40" s="426"/>
      <c r="C40" s="426"/>
      <c r="D40" s="427"/>
      <c r="E40" s="427"/>
    </row>
    <row r="41" spans="2:5" x14ac:dyDescent="0.3">
      <c r="B41" s="428" t="s">
        <v>3505</v>
      </c>
      <c r="C41" s="428"/>
      <c r="D41" s="490"/>
      <c r="E41" s="490"/>
    </row>
    <row r="42" spans="2:5" ht="64.5" customHeight="1" x14ac:dyDescent="0.3">
      <c r="B42" s="260" t="s">
        <v>3506</v>
      </c>
      <c r="C42" s="260"/>
      <c r="D42" s="491" t="s">
        <v>3507</v>
      </c>
      <c r="E42" s="491"/>
    </row>
    <row r="43" spans="2:5" ht="85.5" customHeight="1" x14ac:dyDescent="0.3">
      <c r="B43" s="274" t="s">
        <v>3508</v>
      </c>
      <c r="C43" s="274"/>
      <c r="D43" s="488" t="s">
        <v>3509</v>
      </c>
      <c r="E43" s="488"/>
    </row>
    <row r="44" spans="2:5" x14ac:dyDescent="0.3">
      <c r="B44" s="274"/>
      <c r="C44" s="274"/>
      <c r="D44" s="492" t="s">
        <v>3510</v>
      </c>
      <c r="E44" s="492"/>
    </row>
    <row r="45" spans="2:5" ht="15" customHeight="1" x14ac:dyDescent="0.3">
      <c r="B45" s="428" t="s">
        <v>3511</v>
      </c>
      <c r="C45" s="428"/>
      <c r="D45" s="493" t="s">
        <v>3512</v>
      </c>
      <c r="E45" s="493"/>
    </row>
    <row r="46" spans="2:5" ht="36" customHeight="1" x14ac:dyDescent="0.3">
      <c r="B46" s="422" t="s">
        <v>3513</v>
      </c>
      <c r="C46" s="274"/>
      <c r="D46" s="488" t="s">
        <v>3514</v>
      </c>
      <c r="E46" s="488"/>
    </row>
    <row r="47" spans="2:5" ht="179.25" customHeight="1" x14ac:dyDescent="0.3">
      <c r="C47" s="274"/>
      <c r="D47" s="488" t="s">
        <v>3515</v>
      </c>
      <c r="E47" s="488"/>
    </row>
    <row r="48" spans="2:5" ht="17.25" x14ac:dyDescent="0.3">
      <c r="B48" s="356"/>
      <c r="C48" s="356"/>
      <c r="D48" s="430" t="s">
        <v>3516</v>
      </c>
      <c r="E48" s="429"/>
    </row>
    <row r="49" spans="2:5" x14ac:dyDescent="0.3">
      <c r="D49" s="234" t="s">
        <v>3517</v>
      </c>
    </row>
    <row r="50" spans="2:5" ht="13.5" customHeight="1" x14ac:dyDescent="0.3">
      <c r="E50" s="285" t="s">
        <v>3279</v>
      </c>
    </row>
    <row r="51" spans="2:5" ht="69" customHeight="1" x14ac:dyDescent="0.3">
      <c r="B51" s="422" t="s">
        <v>3518</v>
      </c>
      <c r="D51" s="488" t="s">
        <v>3519</v>
      </c>
      <c r="E51" s="488"/>
    </row>
    <row r="52" spans="2:5" ht="33.75" customHeight="1" x14ac:dyDescent="0.3">
      <c r="D52" s="489" t="s">
        <v>3520</v>
      </c>
      <c r="E52" s="489"/>
    </row>
  </sheetData>
  <mergeCells count="23">
    <mergeCell ref="B28:B29"/>
    <mergeCell ref="E28:E29"/>
    <mergeCell ref="E9:E11"/>
    <mergeCell ref="E12:E21"/>
    <mergeCell ref="B13:B14"/>
    <mergeCell ref="B24:B27"/>
    <mergeCell ref="E24:E27"/>
    <mergeCell ref="B30:B31"/>
    <mergeCell ref="E30:E31"/>
    <mergeCell ref="B32:B33"/>
    <mergeCell ref="E32:E33"/>
    <mergeCell ref="B38:B39"/>
    <mergeCell ref="D38:E38"/>
    <mergeCell ref="D39:E39"/>
    <mergeCell ref="D47:E47"/>
    <mergeCell ref="D51:E51"/>
    <mergeCell ref="D52:E52"/>
    <mergeCell ref="D41:E41"/>
    <mergeCell ref="D42:E42"/>
    <mergeCell ref="D43:E43"/>
    <mergeCell ref="D44:E44"/>
    <mergeCell ref="D45:E45"/>
    <mergeCell ref="D46:E46"/>
  </mergeCells>
  <hyperlinks>
    <hyperlink ref="D45:E45" r:id="rId1" display="Legal framework for valuation and LTV-calculation follow the rules of the Danish FSA - Bekendtgørelse nr. 687 af 20. juni 2007" xr:uid="{93941734-88F5-46A5-BA92-379BE4399F6A}"/>
    <hyperlink ref="E50" location="Contents!A1" display="To Frontpage" xr:uid="{BCB1FD46-608F-438B-87E1-010C06F80925}"/>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C0B5-CB6F-4CB3-85A9-A414AE4EB255}">
  <dimension ref="B1:D74"/>
  <sheetViews>
    <sheetView zoomScale="85" zoomScaleNormal="85" workbookViewId="0"/>
  </sheetViews>
  <sheetFormatPr defaultRowHeight="16.5" x14ac:dyDescent="0.3"/>
  <cols>
    <col min="1" max="1" width="4.7109375" style="234" customWidth="1"/>
    <col min="2" max="2" width="71.140625" style="234" customWidth="1"/>
    <col min="3" max="3" width="68.140625" style="234" customWidth="1"/>
    <col min="4" max="4" width="80.28515625" style="234" customWidth="1"/>
    <col min="5" max="16384" width="9.140625" style="234"/>
  </cols>
  <sheetData>
    <row r="1" spans="2:4" s="431" customFormat="1" x14ac:dyDescent="0.3"/>
    <row r="2" spans="2:4" s="431" customFormat="1" x14ac:dyDescent="0.3"/>
    <row r="3" spans="2:4" s="431" customFormat="1" x14ac:dyDescent="0.3"/>
    <row r="4" spans="2:4" s="431" customFormat="1" x14ac:dyDescent="0.3"/>
    <row r="5" spans="2:4" s="431" customFormat="1" x14ac:dyDescent="0.3">
      <c r="B5" s="432" t="s">
        <v>3521</v>
      </c>
    </row>
    <row r="6" spans="2:4" s="431" customFormat="1" x14ac:dyDescent="0.3">
      <c r="B6" s="433" t="s">
        <v>3240</v>
      </c>
      <c r="C6" s="502" t="s">
        <v>3473</v>
      </c>
      <c r="D6" s="502"/>
    </row>
    <row r="7" spans="2:4" s="431" customFormat="1" x14ac:dyDescent="0.3">
      <c r="B7" s="433" t="s">
        <v>3522</v>
      </c>
      <c r="C7" s="502"/>
      <c r="D7" s="502"/>
    </row>
    <row r="8" spans="2:4" s="431" customFormat="1" x14ac:dyDescent="0.3">
      <c r="B8" s="434" t="s">
        <v>3248</v>
      </c>
      <c r="C8" s="506" t="s">
        <v>3523</v>
      </c>
      <c r="D8" s="506"/>
    </row>
    <row r="9" spans="2:4" s="431" customFormat="1" x14ac:dyDescent="0.3">
      <c r="B9" s="434" t="s">
        <v>3524</v>
      </c>
      <c r="C9" s="504" t="s">
        <v>3525</v>
      </c>
      <c r="D9" s="504"/>
    </row>
    <row r="10" spans="2:4" s="431" customFormat="1" x14ac:dyDescent="0.3">
      <c r="B10" s="434" t="s">
        <v>3251</v>
      </c>
      <c r="C10" s="506" t="s">
        <v>3526</v>
      </c>
      <c r="D10" s="506"/>
    </row>
    <row r="11" spans="2:4" s="431" customFormat="1" x14ac:dyDescent="0.3">
      <c r="B11" s="434" t="s">
        <v>3252</v>
      </c>
      <c r="C11" s="506" t="s">
        <v>3527</v>
      </c>
      <c r="D11" s="506"/>
    </row>
    <row r="12" spans="2:4" s="431" customFormat="1" x14ac:dyDescent="0.3">
      <c r="B12" s="434" t="s">
        <v>3253</v>
      </c>
      <c r="C12" s="506" t="s">
        <v>3528</v>
      </c>
      <c r="D12" s="506"/>
    </row>
    <row r="13" spans="2:4" s="431" customFormat="1" x14ac:dyDescent="0.3">
      <c r="B13" s="434" t="s">
        <v>3254</v>
      </c>
      <c r="C13" s="506" t="s">
        <v>3529</v>
      </c>
      <c r="D13" s="506"/>
    </row>
    <row r="14" spans="2:4" s="431" customFormat="1" x14ac:dyDescent="0.3">
      <c r="B14" s="434" t="s">
        <v>3530</v>
      </c>
      <c r="C14" s="506" t="s">
        <v>3531</v>
      </c>
      <c r="D14" s="506"/>
    </row>
    <row r="15" spans="2:4" s="431" customFormat="1" x14ac:dyDescent="0.3">
      <c r="B15" s="434" t="s">
        <v>3256</v>
      </c>
      <c r="C15" s="506" t="s">
        <v>3532</v>
      </c>
      <c r="D15" s="506"/>
    </row>
    <row r="16" spans="2:4" s="431" customFormat="1" x14ac:dyDescent="0.3">
      <c r="B16" s="435" t="s">
        <v>3258</v>
      </c>
      <c r="C16" s="506" t="s">
        <v>3533</v>
      </c>
      <c r="D16" s="506"/>
    </row>
    <row r="17" spans="2:4" s="431" customFormat="1" ht="30" customHeight="1" x14ac:dyDescent="0.3">
      <c r="B17" s="436" t="s">
        <v>3259</v>
      </c>
      <c r="C17" s="503" t="s">
        <v>3534</v>
      </c>
      <c r="D17" s="503"/>
    </row>
    <row r="18" spans="2:4" s="431" customFormat="1" x14ac:dyDescent="0.3">
      <c r="B18" s="438" t="s">
        <v>3261</v>
      </c>
      <c r="C18" s="504" t="s">
        <v>3535</v>
      </c>
      <c r="D18" s="504"/>
    </row>
    <row r="19" spans="2:4" s="431" customFormat="1" x14ac:dyDescent="0.3">
      <c r="B19" s="434" t="s">
        <v>3263</v>
      </c>
      <c r="C19" s="506" t="s">
        <v>3536</v>
      </c>
      <c r="D19" s="506"/>
    </row>
    <row r="20" spans="2:4" s="431" customFormat="1" x14ac:dyDescent="0.3">
      <c r="B20" s="434" t="s">
        <v>3277</v>
      </c>
      <c r="C20" s="506" t="s">
        <v>3537</v>
      </c>
      <c r="D20" s="506"/>
    </row>
    <row r="21" spans="2:4" s="431" customFormat="1" ht="33" x14ac:dyDescent="0.3">
      <c r="B21" s="434" t="s">
        <v>3538</v>
      </c>
      <c r="C21" s="506" t="s">
        <v>3539</v>
      </c>
      <c r="D21" s="506"/>
    </row>
    <row r="22" spans="2:4" s="431" customFormat="1" x14ac:dyDescent="0.3">
      <c r="B22" s="439"/>
      <c r="C22" s="440"/>
      <c r="D22" s="437"/>
    </row>
    <row r="23" spans="2:4" s="431" customFormat="1" x14ac:dyDescent="0.3">
      <c r="B23" s="433" t="s">
        <v>3240</v>
      </c>
      <c r="C23" s="507" t="s">
        <v>3473</v>
      </c>
      <c r="D23" s="507"/>
    </row>
    <row r="24" spans="2:4" s="431" customFormat="1" x14ac:dyDescent="0.3">
      <c r="B24" s="433" t="s">
        <v>3540</v>
      </c>
      <c r="C24" s="507"/>
      <c r="D24" s="507"/>
    </row>
    <row r="25" spans="2:4" s="431" customFormat="1" x14ac:dyDescent="0.3">
      <c r="B25" s="441" t="s">
        <v>3282</v>
      </c>
      <c r="C25" s="503" t="s">
        <v>3541</v>
      </c>
      <c r="D25" s="503"/>
    </row>
    <row r="26" spans="2:4" s="431" customFormat="1" ht="36" customHeight="1" x14ac:dyDescent="0.3">
      <c r="B26" s="434" t="s">
        <v>3542</v>
      </c>
      <c r="C26" s="505" t="s">
        <v>3543</v>
      </c>
      <c r="D26" s="505"/>
    </row>
    <row r="27" spans="2:4" s="431" customFormat="1" x14ac:dyDescent="0.3">
      <c r="B27" s="441" t="s">
        <v>3544</v>
      </c>
      <c r="C27" s="503" t="s">
        <v>3545</v>
      </c>
      <c r="D27" s="503"/>
    </row>
    <row r="28" spans="2:4" s="431" customFormat="1" x14ac:dyDescent="0.3">
      <c r="B28" s="441" t="s">
        <v>3546</v>
      </c>
      <c r="C28" s="503" t="s">
        <v>3547</v>
      </c>
      <c r="D28" s="503"/>
    </row>
    <row r="29" spans="2:4" s="431" customFormat="1" x14ac:dyDescent="0.3">
      <c r="B29" s="441" t="s">
        <v>3548</v>
      </c>
      <c r="C29" s="504" t="s">
        <v>3549</v>
      </c>
      <c r="D29" s="504"/>
    </row>
    <row r="30" spans="2:4" s="431" customFormat="1" x14ac:dyDescent="0.3">
      <c r="B30" s="441" t="s">
        <v>3292</v>
      </c>
      <c r="C30" s="505" t="s">
        <v>3550</v>
      </c>
      <c r="D30" s="505"/>
    </row>
    <row r="31" spans="2:4" s="431" customFormat="1" x14ac:dyDescent="0.3">
      <c r="B31" s="441" t="s">
        <v>3293</v>
      </c>
      <c r="C31" s="503" t="s">
        <v>3551</v>
      </c>
      <c r="D31" s="503"/>
    </row>
    <row r="32" spans="2:4" s="431" customFormat="1" x14ac:dyDescent="0.3">
      <c r="B32" s="441" t="s">
        <v>3552</v>
      </c>
      <c r="C32" s="503" t="s">
        <v>3553</v>
      </c>
      <c r="D32" s="503"/>
    </row>
    <row r="33" spans="2:4" s="431" customFormat="1" x14ac:dyDescent="0.3">
      <c r="B33" s="438"/>
      <c r="C33" s="435"/>
      <c r="D33" s="434"/>
    </row>
    <row r="34" spans="2:4" s="431" customFormat="1" x14ac:dyDescent="0.3">
      <c r="B34" s="433" t="s">
        <v>3240</v>
      </c>
      <c r="C34" s="502" t="s">
        <v>3473</v>
      </c>
      <c r="D34" s="502"/>
    </row>
    <row r="35" spans="2:4" s="431" customFormat="1" x14ac:dyDescent="0.3">
      <c r="B35" s="433" t="s">
        <v>3554</v>
      </c>
      <c r="C35" s="502"/>
      <c r="D35" s="502"/>
    </row>
    <row r="36" spans="2:4" s="431" customFormat="1" ht="52.5" customHeight="1" x14ac:dyDescent="0.3">
      <c r="B36" s="442" t="s">
        <v>3367</v>
      </c>
      <c r="C36" s="503" t="s">
        <v>3555</v>
      </c>
      <c r="D36" s="503"/>
    </row>
    <row r="37" spans="2:4" s="431" customFormat="1" ht="169.5" customHeight="1" x14ac:dyDescent="0.3">
      <c r="B37" s="442" t="s">
        <v>3368</v>
      </c>
      <c r="C37" s="503" t="s">
        <v>3556</v>
      </c>
      <c r="D37" s="503"/>
    </row>
    <row r="38" spans="2:4" s="431" customFormat="1" x14ac:dyDescent="0.3">
      <c r="B38" s="441"/>
      <c r="C38" s="434"/>
      <c r="D38" s="434"/>
    </row>
    <row r="39" spans="2:4" s="431" customFormat="1" x14ac:dyDescent="0.3">
      <c r="B39" s="433" t="s">
        <v>3240</v>
      </c>
      <c r="C39" s="502" t="s">
        <v>3473</v>
      </c>
      <c r="D39" s="502"/>
    </row>
    <row r="40" spans="2:4" s="431" customFormat="1" x14ac:dyDescent="0.3">
      <c r="B40" s="433" t="s">
        <v>3557</v>
      </c>
      <c r="C40" s="502"/>
      <c r="D40" s="502"/>
    </row>
    <row r="41" spans="2:4" s="431" customFormat="1" ht="75" customHeight="1" x14ac:dyDescent="0.3">
      <c r="B41" s="439" t="s">
        <v>3374</v>
      </c>
      <c r="C41" s="503" t="s">
        <v>3558</v>
      </c>
      <c r="D41" s="503"/>
    </row>
    <row r="42" spans="2:4" s="431" customFormat="1" ht="32.25" customHeight="1" x14ac:dyDescent="0.3">
      <c r="B42" s="442" t="s">
        <v>3375</v>
      </c>
      <c r="C42" s="503" t="s">
        <v>3559</v>
      </c>
      <c r="D42" s="503"/>
    </row>
    <row r="43" spans="2:4" s="431" customFormat="1" x14ac:dyDescent="0.3">
      <c r="B43" s="442" t="s">
        <v>3376</v>
      </c>
      <c r="C43" s="503" t="s">
        <v>3560</v>
      </c>
      <c r="D43" s="503"/>
    </row>
    <row r="44" spans="2:4" s="431" customFormat="1" x14ac:dyDescent="0.3">
      <c r="B44" s="443"/>
      <c r="C44" s="444"/>
      <c r="D44" s="434"/>
    </row>
    <row r="45" spans="2:4" s="431" customFormat="1" x14ac:dyDescent="0.3">
      <c r="B45" s="433" t="s">
        <v>3240</v>
      </c>
      <c r="C45" s="502" t="s">
        <v>3473</v>
      </c>
      <c r="D45" s="502"/>
    </row>
    <row r="46" spans="2:4" s="431" customFormat="1" x14ac:dyDescent="0.3">
      <c r="B46" s="433" t="s">
        <v>3561</v>
      </c>
      <c r="C46" s="502"/>
      <c r="D46" s="502"/>
    </row>
    <row r="47" spans="2:4" s="431" customFormat="1" x14ac:dyDescent="0.3">
      <c r="B47" s="435" t="s">
        <v>3381</v>
      </c>
      <c r="C47" s="501" t="s">
        <v>3562</v>
      </c>
      <c r="D47" s="501"/>
    </row>
    <row r="48" spans="2:4" s="431" customFormat="1" x14ac:dyDescent="0.3">
      <c r="B48" s="443" t="s">
        <v>3382</v>
      </c>
      <c r="C48" s="501" t="s">
        <v>3563</v>
      </c>
      <c r="D48" s="501"/>
    </row>
    <row r="49" spans="2:4" s="431" customFormat="1" ht="15.75" customHeight="1" x14ac:dyDescent="0.3">
      <c r="B49" s="443" t="s">
        <v>3383</v>
      </c>
      <c r="C49" s="501" t="s">
        <v>3564</v>
      </c>
      <c r="D49" s="501"/>
    </row>
    <row r="50" spans="2:4" s="431" customFormat="1" ht="14.25" customHeight="1" x14ac:dyDescent="0.3">
      <c r="B50" s="443" t="s">
        <v>3384</v>
      </c>
      <c r="C50" s="501" t="s">
        <v>3565</v>
      </c>
      <c r="D50" s="501"/>
    </row>
    <row r="51" spans="2:4" s="431" customFormat="1" x14ac:dyDescent="0.3">
      <c r="B51" s="443" t="s">
        <v>3385</v>
      </c>
      <c r="C51" s="501" t="s">
        <v>3566</v>
      </c>
      <c r="D51" s="501"/>
    </row>
    <row r="52" spans="2:4" s="431" customFormat="1" x14ac:dyDescent="0.3">
      <c r="B52" s="443" t="s">
        <v>3386</v>
      </c>
      <c r="C52" s="501" t="s">
        <v>3567</v>
      </c>
      <c r="D52" s="501"/>
    </row>
    <row r="53" spans="2:4" s="431" customFormat="1" x14ac:dyDescent="0.3">
      <c r="B53" s="443" t="s">
        <v>3387</v>
      </c>
      <c r="C53" s="501" t="s">
        <v>3568</v>
      </c>
      <c r="D53" s="501"/>
    </row>
    <row r="54" spans="2:4" s="431" customFormat="1" x14ac:dyDescent="0.3">
      <c r="B54" s="443" t="s">
        <v>767</v>
      </c>
      <c r="C54" s="501" t="s">
        <v>3569</v>
      </c>
      <c r="D54" s="501"/>
    </row>
    <row r="55" spans="2:4" s="431" customFormat="1" x14ac:dyDescent="0.3">
      <c r="B55" s="443" t="s">
        <v>3388</v>
      </c>
      <c r="C55" s="501" t="s">
        <v>3570</v>
      </c>
      <c r="D55" s="501"/>
    </row>
    <row r="56" spans="2:4" s="431" customFormat="1" x14ac:dyDescent="0.3">
      <c r="B56" s="431" t="s">
        <v>134</v>
      </c>
      <c r="C56" s="501" t="s">
        <v>3571</v>
      </c>
      <c r="D56" s="501"/>
    </row>
    <row r="57" spans="2:4" s="431" customFormat="1" x14ac:dyDescent="0.3"/>
    <row r="58" spans="2:4" s="431" customFormat="1" x14ac:dyDescent="0.3">
      <c r="B58" s="433" t="s">
        <v>3240</v>
      </c>
      <c r="C58" s="445" t="s">
        <v>3473</v>
      </c>
      <c r="D58" s="446"/>
    </row>
    <row r="59" spans="2:4" s="431" customFormat="1" x14ac:dyDescent="0.3">
      <c r="B59" s="433" t="s">
        <v>3572</v>
      </c>
      <c r="C59" s="445"/>
      <c r="D59" s="446"/>
    </row>
    <row r="60" spans="2:4" s="431" customFormat="1" ht="68.25" customHeight="1" x14ac:dyDescent="0.3">
      <c r="B60" s="442" t="s">
        <v>3424</v>
      </c>
      <c r="C60" s="501" t="s">
        <v>3573</v>
      </c>
      <c r="D60" s="501"/>
    </row>
    <row r="61" spans="2:4" s="431" customFormat="1" ht="64.5" customHeight="1" x14ac:dyDescent="0.3">
      <c r="B61" s="442" t="s">
        <v>3574</v>
      </c>
      <c r="C61" s="501" t="s">
        <v>3575</v>
      </c>
      <c r="D61" s="501"/>
    </row>
    <row r="62" spans="2:4" s="431" customFormat="1" ht="101.25" customHeight="1" x14ac:dyDescent="0.3">
      <c r="B62" s="442" t="s">
        <v>3576</v>
      </c>
      <c r="C62" s="501" t="s">
        <v>3577</v>
      </c>
      <c r="D62" s="501"/>
    </row>
    <row r="63" spans="2:4" s="431" customFormat="1" ht="49.5" customHeight="1" x14ac:dyDescent="0.3">
      <c r="B63" s="442" t="s">
        <v>3431</v>
      </c>
      <c r="C63" s="501" t="s">
        <v>3578</v>
      </c>
      <c r="D63" s="501"/>
    </row>
    <row r="64" spans="2:4" s="431" customFormat="1" ht="15" customHeight="1" x14ac:dyDescent="0.3">
      <c r="B64" s="442" t="s">
        <v>3579</v>
      </c>
      <c r="C64" s="501" t="s">
        <v>3580</v>
      </c>
      <c r="D64" s="501"/>
    </row>
    <row r="65" spans="2:4" s="431" customFormat="1" x14ac:dyDescent="0.3">
      <c r="B65" s="442" t="s">
        <v>3581</v>
      </c>
      <c r="C65" s="501" t="s">
        <v>3582</v>
      </c>
      <c r="D65" s="501"/>
    </row>
    <row r="66" spans="2:4" s="431" customFormat="1" x14ac:dyDescent="0.3">
      <c r="B66" s="442" t="s">
        <v>134</v>
      </c>
      <c r="C66" s="501" t="s">
        <v>3583</v>
      </c>
      <c r="D66" s="501"/>
    </row>
    <row r="67" spans="2:4" s="431" customFormat="1" x14ac:dyDescent="0.3"/>
    <row r="68" spans="2:4" s="431" customFormat="1" x14ac:dyDescent="0.3">
      <c r="B68" s="433" t="s">
        <v>3240</v>
      </c>
      <c r="C68" s="502" t="s">
        <v>3473</v>
      </c>
      <c r="D68" s="502"/>
    </row>
    <row r="69" spans="2:4" s="431" customFormat="1" x14ac:dyDescent="0.3">
      <c r="B69" s="433" t="s">
        <v>3584</v>
      </c>
      <c r="C69" s="502"/>
      <c r="D69" s="502"/>
    </row>
    <row r="70" spans="2:4" s="431" customFormat="1" x14ac:dyDescent="0.3">
      <c r="B70" s="443" t="s">
        <v>3585</v>
      </c>
      <c r="C70" s="501" t="s">
        <v>3586</v>
      </c>
      <c r="D70" s="501"/>
    </row>
    <row r="71" spans="2:4" s="431" customFormat="1" x14ac:dyDescent="0.3">
      <c r="B71" s="443"/>
      <c r="C71" s="434"/>
      <c r="D71" s="434"/>
    </row>
    <row r="72" spans="2:4" s="431" customFormat="1" x14ac:dyDescent="0.3">
      <c r="B72" s="447"/>
      <c r="C72" s="448"/>
      <c r="D72" s="448"/>
    </row>
    <row r="73" spans="2:4" s="431" customFormat="1" x14ac:dyDescent="0.3">
      <c r="B73" s="447"/>
      <c r="C73" s="448"/>
      <c r="D73" s="449" t="s">
        <v>3587</v>
      </c>
    </row>
    <row r="74" spans="2:4" s="431" customFormat="1" x14ac:dyDescent="0.3">
      <c r="B74" s="443"/>
      <c r="C74" s="448"/>
      <c r="D74" s="448"/>
    </row>
  </sheetData>
  <mergeCells count="51">
    <mergeCell ref="C12:D12"/>
    <mergeCell ref="C6:D7"/>
    <mergeCell ref="C8:D8"/>
    <mergeCell ref="C9:D9"/>
    <mergeCell ref="C10:D10"/>
    <mergeCell ref="C11:D11"/>
    <mergeCell ref="C26:D26"/>
    <mergeCell ref="C13:D13"/>
    <mergeCell ref="C14:D14"/>
    <mergeCell ref="C15:D15"/>
    <mergeCell ref="C16:D16"/>
    <mergeCell ref="C17:D17"/>
    <mergeCell ref="C18:D18"/>
    <mergeCell ref="C19:D19"/>
    <mergeCell ref="C20:D20"/>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56:D56"/>
    <mergeCell ref="C43:D43"/>
    <mergeCell ref="C45:D46"/>
    <mergeCell ref="C47:D47"/>
    <mergeCell ref="C48:D48"/>
    <mergeCell ref="C49:D49"/>
    <mergeCell ref="C50:D50"/>
    <mergeCell ref="C51:D51"/>
    <mergeCell ref="C52:D52"/>
    <mergeCell ref="C53:D53"/>
    <mergeCell ref="C54:D54"/>
    <mergeCell ref="C55:D55"/>
    <mergeCell ref="C66:D66"/>
    <mergeCell ref="C68:D69"/>
    <mergeCell ref="C70:D70"/>
    <mergeCell ref="C60:D60"/>
    <mergeCell ref="C61:D61"/>
    <mergeCell ref="C62:D62"/>
    <mergeCell ref="C63:D63"/>
    <mergeCell ref="C64:D64"/>
    <mergeCell ref="C65:D65"/>
  </mergeCells>
  <hyperlinks>
    <hyperlink ref="D73" location="Frontpage!A1" display="To Frontpage" xr:uid="{D3952C11-D1D9-4643-9D02-C9903A3C7E96}"/>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2766</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2767</v>
      </c>
      <c r="C5" s="55"/>
      <c r="E5" s="57"/>
      <c r="F5" s="57"/>
      <c r="H5"/>
      <c r="L5" s="49"/>
      <c r="M5" s="49"/>
    </row>
    <row r="6" spans="1:14" ht="18.75" x14ac:dyDescent="0.25">
      <c r="B6" s="210" t="s">
        <v>2768</v>
      </c>
      <c r="C6" s="55"/>
      <c r="E6" s="57"/>
      <c r="F6" s="57"/>
      <c r="H6"/>
      <c r="L6" s="49"/>
      <c r="M6" s="49"/>
    </row>
    <row r="7" spans="1:14" ht="15.75" thickBot="1" x14ac:dyDescent="0.3">
      <c r="B7" s="211" t="s">
        <v>2985</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464" t="s">
        <v>2769</v>
      </c>
      <c r="C9" s="464"/>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2773</v>
      </c>
      <c r="G10" s="70" t="s">
        <v>2774</v>
      </c>
      <c r="H10"/>
      <c r="I10" s="51"/>
      <c r="J10" s="51"/>
      <c r="K10" s="51"/>
      <c r="L10" s="49"/>
      <c r="M10" s="49"/>
      <c r="N10" s="49"/>
    </row>
    <row r="11" spans="1:14" s="95" customFormat="1" x14ac:dyDescent="0.25">
      <c r="A11" s="51" t="s">
        <v>2775</v>
      </c>
      <c r="B11" s="1" t="s">
        <v>2770</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2776</v>
      </c>
      <c r="B12" s="80" t="s">
        <v>2943</v>
      </c>
      <c r="C12" s="177" t="s">
        <v>80</v>
      </c>
      <c r="D12" s="178" t="s">
        <v>80</v>
      </c>
      <c r="E12"/>
      <c r="F12" s="139"/>
      <c r="G12" s="139"/>
      <c r="H12"/>
      <c r="I12" s="51"/>
      <c r="J12" s="51"/>
      <c r="K12" s="51"/>
      <c r="L12" s="49"/>
      <c r="M12" s="49"/>
      <c r="N12" s="49"/>
    </row>
    <row r="13" spans="1:14" s="95" customFormat="1" x14ac:dyDescent="0.25">
      <c r="A13" s="51" t="s">
        <v>2777</v>
      </c>
      <c r="B13" s="80" t="s">
        <v>2944</v>
      </c>
      <c r="C13" s="177" t="s">
        <v>80</v>
      </c>
      <c r="D13" s="178" t="s">
        <v>80</v>
      </c>
      <c r="E13"/>
      <c r="F13" s="139"/>
      <c r="G13" s="139"/>
      <c r="H13"/>
      <c r="I13" s="51"/>
      <c r="J13" s="51"/>
      <c r="K13" s="51"/>
      <c r="L13" s="49"/>
      <c r="M13" s="49"/>
      <c r="N13" s="49"/>
    </row>
    <row r="14" spans="1:14" s="95" customFormat="1" x14ac:dyDescent="0.25">
      <c r="A14" s="51" t="s">
        <v>2778</v>
      </c>
      <c r="B14" s="80" t="s">
        <v>2945</v>
      </c>
      <c r="C14" s="177" t="s">
        <v>80</v>
      </c>
      <c r="D14" s="178" t="s">
        <v>80</v>
      </c>
      <c r="E14"/>
      <c r="F14" s="139"/>
      <c r="G14" s="139"/>
      <c r="H14"/>
      <c r="I14" s="51"/>
      <c r="J14" s="51"/>
      <c r="K14" s="51"/>
      <c r="L14" s="49"/>
      <c r="M14" s="49"/>
      <c r="N14" s="49"/>
    </row>
    <row r="15" spans="1:14" s="95" customFormat="1" x14ac:dyDescent="0.25">
      <c r="A15" s="51"/>
      <c r="B15" s="80" t="s">
        <v>2952</v>
      </c>
      <c r="C15" s="177" t="s">
        <v>80</v>
      </c>
      <c r="D15" s="178" t="s">
        <v>80</v>
      </c>
      <c r="E15"/>
      <c r="F15" s="139"/>
      <c r="G15" s="139"/>
      <c r="H15"/>
      <c r="I15" s="51"/>
      <c r="J15" s="51"/>
      <c r="K15" s="51"/>
      <c r="L15" s="49"/>
      <c r="M15" s="49"/>
      <c r="N15" s="49"/>
    </row>
    <row r="16" spans="1:14" s="95" customFormat="1" x14ac:dyDescent="0.25">
      <c r="A16" s="51" t="s">
        <v>2946</v>
      </c>
      <c r="B16" s="68" t="s">
        <v>2771</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2947</v>
      </c>
      <c r="B17" s="80" t="s">
        <v>2943</v>
      </c>
      <c r="C17" s="177" t="s">
        <v>80</v>
      </c>
      <c r="D17" s="178" t="s">
        <v>80</v>
      </c>
      <c r="E17"/>
      <c r="F17" s="139"/>
      <c r="G17" s="139"/>
      <c r="H17"/>
      <c r="I17" s="51"/>
      <c r="J17" s="51"/>
      <c r="K17" s="51"/>
      <c r="L17" s="49"/>
      <c r="M17" s="49"/>
      <c r="N17" s="49"/>
    </row>
    <row r="18" spans="1:14" s="95" customFormat="1" x14ac:dyDescent="0.25">
      <c r="A18" s="51" t="s">
        <v>2948</v>
      </c>
      <c r="B18" s="80" t="s">
        <v>2944</v>
      </c>
      <c r="C18" s="177" t="s">
        <v>80</v>
      </c>
      <c r="D18" s="178" t="s">
        <v>80</v>
      </c>
      <c r="E18"/>
      <c r="F18" s="139"/>
      <c r="G18" s="139"/>
      <c r="H18"/>
      <c r="I18" s="51"/>
      <c r="J18" s="51"/>
      <c r="K18" s="51"/>
      <c r="L18" s="49"/>
      <c r="M18" s="49"/>
      <c r="N18" s="49"/>
    </row>
    <row r="19" spans="1:14" s="95" customFormat="1" x14ac:dyDescent="0.25">
      <c r="A19" s="51" t="s">
        <v>2949</v>
      </c>
      <c r="B19" s="80" t="s">
        <v>2945</v>
      </c>
      <c r="C19" s="177" t="s">
        <v>80</v>
      </c>
      <c r="D19" s="178" t="s">
        <v>80</v>
      </c>
      <c r="E19"/>
      <c r="F19" s="139"/>
      <c r="G19" s="139"/>
      <c r="H19"/>
      <c r="I19" s="51"/>
      <c r="J19" s="51"/>
      <c r="K19" s="51"/>
      <c r="L19" s="49"/>
      <c r="M19" s="49"/>
      <c r="N19" s="49"/>
    </row>
    <row r="20" spans="1:14" s="95" customFormat="1" x14ac:dyDescent="0.25">
      <c r="A20" s="51"/>
      <c r="B20" s="80" t="s">
        <v>2952</v>
      </c>
      <c r="C20" s="177" t="s">
        <v>80</v>
      </c>
      <c r="D20" s="178" t="s">
        <v>80</v>
      </c>
      <c r="E20"/>
      <c r="F20" s="139"/>
      <c r="G20" s="139"/>
      <c r="H20"/>
      <c r="I20" s="51"/>
      <c r="J20" s="51"/>
      <c r="K20" s="51"/>
      <c r="L20" s="49"/>
      <c r="M20" s="49"/>
      <c r="N20" s="49"/>
    </row>
    <row r="21" spans="1:14" s="95" customFormat="1" x14ac:dyDescent="0.25">
      <c r="A21" s="51" t="s">
        <v>2950</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2951</v>
      </c>
      <c r="B22" s="68" t="s">
        <v>2772</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2779</v>
      </c>
      <c r="B23" s="181" t="s">
        <v>138</v>
      </c>
      <c r="C23" s="134"/>
      <c r="D23" s="76"/>
      <c r="E23"/>
      <c r="F23" s="139"/>
      <c r="G23" s="139"/>
      <c r="H23"/>
      <c r="I23" s="51"/>
      <c r="J23" s="51"/>
      <c r="K23" s="51"/>
      <c r="L23" s="49"/>
      <c r="M23" s="49"/>
      <c r="N23" s="49"/>
    </row>
    <row r="24" spans="1:14" s="95" customFormat="1" x14ac:dyDescent="0.25">
      <c r="A24" s="68" t="s">
        <v>2780</v>
      </c>
      <c r="B24" s="181" t="s">
        <v>138</v>
      </c>
      <c r="C24" s="134"/>
      <c r="D24" s="76"/>
      <c r="E24"/>
      <c r="F24" s="139"/>
      <c r="G24" s="139"/>
      <c r="H24"/>
      <c r="I24" s="51"/>
      <c r="J24" s="51"/>
      <c r="K24" s="51"/>
      <c r="L24" s="49"/>
      <c r="M24" s="49"/>
      <c r="N24" s="49"/>
    </row>
    <row r="25" spans="1:14" s="95" customFormat="1" x14ac:dyDescent="0.25">
      <c r="A25" s="68" t="s">
        <v>2781</v>
      </c>
      <c r="B25" s="181" t="s">
        <v>138</v>
      </c>
      <c r="C25" s="134"/>
      <c r="D25" s="76"/>
      <c r="E25"/>
      <c r="F25" s="139"/>
      <c r="G25" s="139"/>
      <c r="H25"/>
      <c r="I25" s="51"/>
      <c r="J25" s="51"/>
      <c r="K25" s="51"/>
      <c r="L25" s="49"/>
      <c r="M25" s="49"/>
      <c r="N25" s="49"/>
    </row>
    <row r="26" spans="1:14" s="95" customFormat="1" x14ac:dyDescent="0.25">
      <c r="A26" s="68" t="s">
        <v>2782</v>
      </c>
      <c r="B26" s="181" t="s">
        <v>138</v>
      </c>
      <c r="C26" s="134"/>
      <c r="D26" s="76"/>
      <c r="E26"/>
      <c r="F26" s="139"/>
      <c r="G26" s="139"/>
      <c r="H26"/>
      <c r="I26" s="51"/>
      <c r="J26" s="51"/>
      <c r="K26" s="51"/>
      <c r="L26" s="49"/>
      <c r="M26" s="49"/>
      <c r="N26" s="49"/>
    </row>
    <row r="27" spans="1:14" s="95" customFormat="1" x14ac:dyDescent="0.25">
      <c r="A27" s="68" t="s">
        <v>2783</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2968</v>
      </c>
      <c r="C30" s="70" t="s">
        <v>105</v>
      </c>
      <c r="D30" s="70" t="s">
        <v>1644</v>
      </c>
      <c r="E30" s="70"/>
      <c r="F30" s="70" t="s">
        <v>2773</v>
      </c>
      <c r="G30" s="70" t="s">
        <v>2774</v>
      </c>
      <c r="H30"/>
      <c r="I30" s="51"/>
      <c r="J30" s="51"/>
      <c r="K30" s="51"/>
      <c r="L30" s="49"/>
      <c r="M30" s="49"/>
      <c r="N30" s="49"/>
    </row>
    <row r="31" spans="1:14" s="95" customFormat="1" x14ac:dyDescent="0.25">
      <c r="A31" s="51" t="s">
        <v>2969</v>
      </c>
      <c r="B31" s="134" t="s">
        <v>2953</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2970</v>
      </c>
      <c r="B32" s="134" t="s">
        <v>2954</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2971</v>
      </c>
      <c r="B33" s="134" t="s">
        <v>2955</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2972</v>
      </c>
      <c r="B34" s="134" t="s">
        <v>2956</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2973</v>
      </c>
      <c r="B35" s="134" t="s">
        <v>2957</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2974</v>
      </c>
      <c r="B36" s="134" t="s">
        <v>2958</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2975</v>
      </c>
      <c r="B37" s="134" t="s">
        <v>2959</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2976</v>
      </c>
      <c r="B38" s="134" t="s">
        <v>2960</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2977</v>
      </c>
      <c r="B39" s="134" t="s">
        <v>2961</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2978</v>
      </c>
      <c r="B40" s="134" t="s">
        <v>2962</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2979</v>
      </c>
      <c r="B41" s="134" t="s">
        <v>2963</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2980</v>
      </c>
      <c r="B42" s="134" t="s">
        <v>2964</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2981</v>
      </c>
      <c r="B43" s="179" t="s">
        <v>2965</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2982</v>
      </c>
      <c r="B44" s="179" t="s">
        <v>2966</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2983</v>
      </c>
      <c r="B45" s="179" t="s">
        <v>2967</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2984</v>
      </c>
      <c r="B46" s="68" t="s">
        <v>2772</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2985</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2784</v>
      </c>
      <c r="B50" s="51" t="s">
        <v>775</v>
      </c>
      <c r="C50" s="133" t="s">
        <v>80</v>
      </c>
      <c r="E50" s="68"/>
      <c r="F50" s="68"/>
      <c r="H50"/>
      <c r="I50" s="68"/>
      <c r="L50" s="68"/>
      <c r="M50" s="68"/>
    </row>
    <row r="51" spans="1:14" outlineLevel="1" x14ac:dyDescent="0.25">
      <c r="A51" s="51" t="s">
        <v>2785</v>
      </c>
      <c r="B51" s="80" t="s">
        <v>470</v>
      </c>
      <c r="C51" s="133"/>
      <c r="E51" s="68"/>
      <c r="F51" s="68"/>
      <c r="H51"/>
      <c r="I51" s="68"/>
      <c r="L51" s="68"/>
      <c r="M51" s="68"/>
    </row>
    <row r="52" spans="1:14" outlineLevel="1" x14ac:dyDescent="0.25">
      <c r="A52" s="51" t="s">
        <v>2786</v>
      </c>
      <c r="B52" s="80" t="s">
        <v>472</v>
      </c>
      <c r="C52" s="133"/>
      <c r="E52" s="68"/>
      <c r="F52" s="68"/>
      <c r="H52"/>
      <c r="I52" s="68"/>
      <c r="L52" s="68"/>
      <c r="M52" s="68"/>
    </row>
    <row r="53" spans="1:14" outlineLevel="1" x14ac:dyDescent="0.25">
      <c r="A53" s="51" t="s">
        <v>2787</v>
      </c>
      <c r="E53" s="68"/>
      <c r="F53" s="68"/>
      <c r="H53"/>
      <c r="I53" s="68"/>
      <c r="L53" s="68"/>
      <c r="M53" s="68"/>
    </row>
    <row r="54" spans="1:14" outlineLevel="1" x14ac:dyDescent="0.25">
      <c r="A54" s="51" t="s">
        <v>2788</v>
      </c>
      <c r="E54" s="68"/>
      <c r="F54" s="68"/>
      <c r="H54"/>
      <c r="I54" s="68"/>
      <c r="L54" s="68"/>
      <c r="M54" s="68"/>
    </row>
    <row r="55" spans="1:14" outlineLevel="1" x14ac:dyDescent="0.25">
      <c r="A55" s="51" t="s">
        <v>2789</v>
      </c>
      <c r="E55" s="68"/>
      <c r="F55" s="68"/>
      <c r="H55"/>
      <c r="I55" s="68"/>
      <c r="L55" s="68"/>
      <c r="M55" s="68"/>
    </row>
    <row r="56" spans="1:14" outlineLevel="1" x14ac:dyDescent="0.25">
      <c r="A56" s="51" t="s">
        <v>2790</v>
      </c>
      <c r="E56" s="68"/>
      <c r="F56" s="68"/>
      <c r="H56"/>
      <c r="I56" s="68"/>
      <c r="L56" s="68"/>
      <c r="M56" s="68"/>
    </row>
    <row r="57" spans="1:14" outlineLevel="1" x14ac:dyDescent="0.25">
      <c r="A57" s="51" t="s">
        <v>2791</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2792</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2793</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2794</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2795</v>
      </c>
      <c r="B64" s="68" t="s">
        <v>569</v>
      </c>
      <c r="C64" s="132" t="s">
        <v>80</v>
      </c>
      <c r="D64" s="133" t="s">
        <v>80</v>
      </c>
      <c r="F64" s="139" t="str">
        <f t="shared" si="0"/>
        <v/>
      </c>
      <c r="G64" s="139" t="str">
        <f t="shared" si="1"/>
        <v/>
      </c>
      <c r="H64"/>
      <c r="I64" s="68"/>
      <c r="M64" s="77"/>
      <c r="N64" s="77"/>
    </row>
    <row r="65" spans="1:14" x14ac:dyDescent="0.25">
      <c r="A65" s="51" t="s">
        <v>2796</v>
      </c>
      <c r="B65" s="68" t="s">
        <v>569</v>
      </c>
      <c r="C65" s="132" t="s">
        <v>80</v>
      </c>
      <c r="D65" s="133" t="s">
        <v>80</v>
      </c>
      <c r="E65" s="87"/>
      <c r="F65" s="139" t="str">
        <f t="shared" si="0"/>
        <v/>
      </c>
      <c r="G65" s="139" t="str">
        <f t="shared" si="1"/>
        <v/>
      </c>
      <c r="H65"/>
      <c r="I65" s="68"/>
      <c r="L65" s="87"/>
      <c r="M65" s="77"/>
      <c r="N65" s="77"/>
    </row>
    <row r="66" spans="1:14" x14ac:dyDescent="0.25">
      <c r="A66" s="51" t="s">
        <v>2797</v>
      </c>
      <c r="B66" s="68" t="s">
        <v>569</v>
      </c>
      <c r="C66" s="132" t="s">
        <v>80</v>
      </c>
      <c r="D66" s="133" t="s">
        <v>80</v>
      </c>
      <c r="E66" s="87"/>
      <c r="F66" s="139" t="str">
        <f t="shared" si="0"/>
        <v/>
      </c>
      <c r="G66" s="139" t="str">
        <f t="shared" si="1"/>
        <v/>
      </c>
      <c r="H66"/>
      <c r="I66" s="68"/>
      <c r="L66" s="87"/>
      <c r="M66" s="77"/>
      <c r="N66" s="77"/>
    </row>
    <row r="67" spans="1:14" x14ac:dyDescent="0.25">
      <c r="A67" s="51" t="s">
        <v>2798</v>
      </c>
      <c r="B67" s="68" t="s">
        <v>569</v>
      </c>
      <c r="C67" s="132" t="s">
        <v>80</v>
      </c>
      <c r="D67" s="133" t="s">
        <v>80</v>
      </c>
      <c r="E67" s="87"/>
      <c r="F67" s="139" t="str">
        <f t="shared" si="0"/>
        <v/>
      </c>
      <c r="G67" s="139" t="str">
        <f t="shared" si="1"/>
        <v/>
      </c>
      <c r="H67"/>
      <c r="I67" s="68"/>
      <c r="L67" s="87"/>
      <c r="M67" s="77"/>
      <c r="N67" s="77"/>
    </row>
    <row r="68" spans="1:14" x14ac:dyDescent="0.25">
      <c r="A68" s="51" t="s">
        <v>2799</v>
      </c>
      <c r="B68" s="68" t="s">
        <v>569</v>
      </c>
      <c r="C68" s="132" t="s">
        <v>80</v>
      </c>
      <c r="D68" s="133" t="s">
        <v>80</v>
      </c>
      <c r="E68" s="87"/>
      <c r="F68" s="139" t="str">
        <f t="shared" si="0"/>
        <v/>
      </c>
      <c r="G68" s="139" t="str">
        <f t="shared" si="1"/>
        <v/>
      </c>
      <c r="H68"/>
      <c r="I68" s="68"/>
      <c r="L68" s="87"/>
      <c r="M68" s="77"/>
      <c r="N68" s="77"/>
    </row>
    <row r="69" spans="1:14" x14ac:dyDescent="0.25">
      <c r="A69" s="51" t="s">
        <v>2800</v>
      </c>
      <c r="B69" s="68" t="s">
        <v>569</v>
      </c>
      <c r="C69" s="132" t="s">
        <v>80</v>
      </c>
      <c r="D69" s="133" t="s">
        <v>80</v>
      </c>
      <c r="E69" s="87"/>
      <c r="F69" s="139" t="str">
        <f t="shared" si="0"/>
        <v/>
      </c>
      <c r="G69" s="139" t="str">
        <f t="shared" si="1"/>
        <v/>
      </c>
      <c r="H69"/>
      <c r="I69" s="68"/>
      <c r="L69" s="87"/>
      <c r="M69" s="77"/>
      <c r="N69" s="77"/>
    </row>
    <row r="70" spans="1:14" x14ac:dyDescent="0.25">
      <c r="A70" s="51" t="s">
        <v>2801</v>
      </c>
      <c r="B70" s="68" t="s">
        <v>569</v>
      </c>
      <c r="C70" s="132" t="s">
        <v>80</v>
      </c>
      <c r="D70" s="133" t="s">
        <v>80</v>
      </c>
      <c r="E70" s="87"/>
      <c r="F70" s="139" t="str">
        <f t="shared" si="0"/>
        <v/>
      </c>
      <c r="G70" s="139" t="str">
        <f t="shared" si="1"/>
        <v/>
      </c>
      <c r="H70"/>
      <c r="I70" s="68"/>
      <c r="L70" s="87"/>
      <c r="M70" s="77"/>
      <c r="N70" s="77"/>
    </row>
    <row r="71" spans="1:14" x14ac:dyDescent="0.25">
      <c r="A71" s="51" t="s">
        <v>2802</v>
      </c>
      <c r="B71" s="68" t="s">
        <v>569</v>
      </c>
      <c r="C71" s="132" t="s">
        <v>80</v>
      </c>
      <c r="D71" s="133" t="s">
        <v>80</v>
      </c>
      <c r="E71" s="87"/>
      <c r="F71" s="139" t="str">
        <f t="shared" si="0"/>
        <v/>
      </c>
      <c r="G71" s="139" t="str">
        <f t="shared" si="1"/>
        <v/>
      </c>
      <c r="H71"/>
      <c r="I71" s="68"/>
      <c r="L71" s="87"/>
      <c r="M71" s="77"/>
      <c r="N71" s="77"/>
    </row>
    <row r="72" spans="1:14" x14ac:dyDescent="0.25">
      <c r="A72" s="51" t="s">
        <v>2803</v>
      </c>
      <c r="B72" s="68" t="s">
        <v>569</v>
      </c>
      <c r="C72" s="132" t="s">
        <v>80</v>
      </c>
      <c r="D72" s="133" t="s">
        <v>80</v>
      </c>
      <c r="E72" s="87"/>
      <c r="F72" s="139" t="str">
        <f t="shared" si="0"/>
        <v/>
      </c>
      <c r="G72" s="139" t="str">
        <f t="shared" si="1"/>
        <v/>
      </c>
      <c r="H72"/>
      <c r="I72" s="68"/>
      <c r="L72" s="87"/>
      <c r="M72" s="77"/>
      <c r="N72" s="77"/>
    </row>
    <row r="73" spans="1:14" x14ac:dyDescent="0.25">
      <c r="A73" s="51" t="s">
        <v>2804</v>
      </c>
      <c r="B73" s="68" t="s">
        <v>569</v>
      </c>
      <c r="C73" s="132" t="s">
        <v>80</v>
      </c>
      <c r="D73" s="133" t="s">
        <v>80</v>
      </c>
      <c r="E73" s="87"/>
      <c r="F73" s="139" t="str">
        <f t="shared" si="0"/>
        <v/>
      </c>
      <c r="G73" s="139" t="str">
        <f t="shared" si="1"/>
        <v/>
      </c>
      <c r="H73"/>
      <c r="I73" s="68"/>
      <c r="L73" s="87"/>
      <c r="M73" s="77"/>
      <c r="N73" s="77"/>
    </row>
    <row r="74" spans="1:14" x14ac:dyDescent="0.25">
      <c r="A74" s="51" t="s">
        <v>2805</v>
      </c>
      <c r="B74" s="68" t="s">
        <v>569</v>
      </c>
      <c r="C74" s="132" t="s">
        <v>80</v>
      </c>
      <c r="D74" s="133" t="s">
        <v>80</v>
      </c>
      <c r="E74" s="87"/>
      <c r="F74" s="139" t="str">
        <f t="shared" si="0"/>
        <v/>
      </c>
      <c r="G74" s="139" t="str">
        <f t="shared" si="1"/>
        <v/>
      </c>
      <c r="H74"/>
      <c r="I74" s="68"/>
      <c r="L74" s="87"/>
      <c r="M74" s="77"/>
      <c r="N74" s="77"/>
    </row>
    <row r="75" spans="1:14" x14ac:dyDescent="0.25">
      <c r="A75" s="51" t="s">
        <v>2806</v>
      </c>
      <c r="B75" s="68" t="s">
        <v>569</v>
      </c>
      <c r="C75" s="132" t="s">
        <v>80</v>
      </c>
      <c r="D75" s="133" t="s">
        <v>80</v>
      </c>
      <c r="E75" s="87"/>
      <c r="F75" s="139" t="str">
        <f t="shared" si="0"/>
        <v/>
      </c>
      <c r="G75" s="139" t="str">
        <f t="shared" si="1"/>
        <v/>
      </c>
      <c r="H75"/>
      <c r="I75" s="68"/>
      <c r="L75" s="87"/>
      <c r="M75" s="77"/>
      <c r="N75" s="77"/>
    </row>
    <row r="76" spans="1:14" x14ac:dyDescent="0.25">
      <c r="A76" s="51" t="s">
        <v>2807</v>
      </c>
      <c r="B76" s="68" t="s">
        <v>569</v>
      </c>
      <c r="C76" s="132" t="s">
        <v>80</v>
      </c>
      <c r="D76" s="133" t="s">
        <v>80</v>
      </c>
      <c r="E76" s="87"/>
      <c r="F76" s="139" t="str">
        <f t="shared" si="0"/>
        <v/>
      </c>
      <c r="G76" s="139" t="str">
        <f t="shared" si="1"/>
        <v/>
      </c>
      <c r="H76"/>
      <c r="I76" s="68"/>
      <c r="L76" s="87"/>
      <c r="M76" s="77"/>
      <c r="N76" s="77"/>
    </row>
    <row r="77" spans="1:14" x14ac:dyDescent="0.25">
      <c r="A77" s="51" t="s">
        <v>2808</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2809</v>
      </c>
      <c r="B79" s="68" t="s">
        <v>807</v>
      </c>
      <c r="C79" s="132" t="s">
        <v>80</v>
      </c>
      <c r="E79" s="96"/>
      <c r="F79" s="139" t="str">
        <f>IF($C$82=0,"",IF(C79="[for completion]","",C79/$C$82))</f>
        <v/>
      </c>
      <c r="G79" s="76"/>
      <c r="H79"/>
      <c r="I79" s="68"/>
      <c r="L79" s="96"/>
      <c r="M79" s="77"/>
      <c r="N79" s="76"/>
    </row>
    <row r="80" spans="1:14" x14ac:dyDescent="0.25">
      <c r="A80" s="51" t="s">
        <v>2810</v>
      </c>
      <c r="B80" s="68" t="s">
        <v>809</v>
      </c>
      <c r="C80" s="132" t="s">
        <v>80</v>
      </c>
      <c r="E80" s="96"/>
      <c r="F80" s="139" t="str">
        <f>IF($C$82=0,"",IF(C80="[for completion]","",C80/$C$82))</f>
        <v/>
      </c>
      <c r="G80" s="76"/>
      <c r="H80"/>
      <c r="I80" s="68"/>
      <c r="L80" s="96"/>
      <c r="M80" s="77"/>
      <c r="N80" s="76"/>
    </row>
    <row r="81" spans="1:14" x14ac:dyDescent="0.25">
      <c r="A81" s="51" t="s">
        <v>2811</v>
      </c>
      <c r="B81" s="68" t="s">
        <v>134</v>
      </c>
      <c r="C81" s="132" t="s">
        <v>80</v>
      </c>
      <c r="E81" s="87"/>
      <c r="F81" s="139" t="str">
        <f>IF($C$82=0,"",IF(C81="[for completion]","",C81/$C$82))</f>
        <v/>
      </c>
      <c r="G81" s="76"/>
      <c r="H81"/>
      <c r="I81" s="68"/>
      <c r="L81" s="87"/>
      <c r="M81" s="77"/>
      <c r="N81" s="76"/>
    </row>
    <row r="82" spans="1:14" x14ac:dyDescent="0.25">
      <c r="A82" s="51" t="s">
        <v>2812</v>
      </c>
      <c r="B82" s="78" t="s">
        <v>136</v>
      </c>
      <c r="C82" s="134">
        <f>SUM(C79:C81)</f>
        <v>0</v>
      </c>
      <c r="D82" s="68"/>
      <c r="E82" s="87"/>
      <c r="F82" s="140">
        <f>SUM(F79:F81)</f>
        <v>0</v>
      </c>
      <c r="G82" s="76"/>
      <c r="H82"/>
      <c r="I82" s="68"/>
      <c r="L82" s="87"/>
      <c r="M82" s="77"/>
      <c r="N82" s="76"/>
    </row>
    <row r="83" spans="1:14" outlineLevel="1" x14ac:dyDescent="0.25">
      <c r="A83" s="51" t="s">
        <v>2813</v>
      </c>
      <c r="B83" s="78"/>
      <c r="C83" s="68"/>
      <c r="D83" s="68"/>
      <c r="E83" s="87"/>
      <c r="F83" s="79"/>
      <c r="G83" s="76"/>
      <c r="H83"/>
      <c r="I83" s="68"/>
      <c r="L83" s="87"/>
      <c r="M83" s="77"/>
      <c r="N83" s="76"/>
    </row>
    <row r="84" spans="1:14" outlineLevel="1" x14ac:dyDescent="0.25">
      <c r="A84" s="51" t="s">
        <v>2814</v>
      </c>
      <c r="B84" s="78"/>
      <c r="C84" s="68"/>
      <c r="D84" s="68"/>
      <c r="E84" s="87"/>
      <c r="F84" s="79"/>
      <c r="G84" s="76"/>
      <c r="H84"/>
      <c r="I84" s="68"/>
      <c r="L84" s="87"/>
      <c r="M84" s="77"/>
      <c r="N84" s="76"/>
    </row>
    <row r="85" spans="1:14" outlineLevel="1" x14ac:dyDescent="0.25">
      <c r="A85" s="51" t="s">
        <v>2815</v>
      </c>
      <c r="B85" s="68"/>
      <c r="E85" s="87"/>
      <c r="F85" s="77"/>
      <c r="G85" s="76"/>
      <c r="H85"/>
      <c r="I85" s="68"/>
      <c r="L85" s="87"/>
      <c r="M85" s="77"/>
      <c r="N85" s="76"/>
    </row>
    <row r="86" spans="1:14" outlineLevel="1" x14ac:dyDescent="0.25">
      <c r="A86" s="51" t="s">
        <v>2816</v>
      </c>
      <c r="B86" s="68"/>
      <c r="E86" s="87"/>
      <c r="F86" s="77"/>
      <c r="G86" s="76"/>
      <c r="H86"/>
      <c r="I86" s="68"/>
      <c r="L86" s="87"/>
      <c r="M86" s="77"/>
      <c r="N86" s="76"/>
    </row>
    <row r="87" spans="1:14" outlineLevel="1" x14ac:dyDescent="0.25">
      <c r="A87" s="51" t="s">
        <v>2817</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2818</v>
      </c>
      <c r="B89" s="93" t="s">
        <v>488</v>
      </c>
      <c r="C89" s="129">
        <f>SUM(C90:C116)</f>
        <v>0</v>
      </c>
      <c r="G89" s="51"/>
      <c r="H89"/>
      <c r="I89" s="57"/>
      <c r="N89" s="51"/>
    </row>
    <row r="90" spans="1:14" x14ac:dyDescent="0.25">
      <c r="A90" s="51" t="s">
        <v>2819</v>
      </c>
      <c r="B90" s="51" t="s">
        <v>490</v>
      </c>
      <c r="C90" s="129" t="s">
        <v>80</v>
      </c>
      <c r="G90" s="51"/>
      <c r="H90"/>
      <c r="N90" s="51"/>
    </row>
    <row r="91" spans="1:14" x14ac:dyDescent="0.25">
      <c r="A91" s="51" t="s">
        <v>2820</v>
      </c>
      <c r="B91" s="51" t="s">
        <v>492</v>
      </c>
      <c r="C91" s="129" t="s">
        <v>80</v>
      </c>
      <c r="G91" s="51"/>
      <c r="H91"/>
      <c r="N91" s="51"/>
    </row>
    <row r="92" spans="1:14" x14ac:dyDescent="0.25">
      <c r="A92" s="51" t="s">
        <v>2821</v>
      </c>
      <c r="B92" s="51" t="s">
        <v>494</v>
      </c>
      <c r="C92" s="129" t="s">
        <v>80</v>
      </c>
      <c r="G92" s="51"/>
      <c r="H92"/>
      <c r="N92" s="51"/>
    </row>
    <row r="93" spans="1:14" x14ac:dyDescent="0.25">
      <c r="A93" s="51" t="s">
        <v>2822</v>
      </c>
      <c r="B93" s="51" t="s">
        <v>496</v>
      </c>
      <c r="C93" s="129" t="s">
        <v>80</v>
      </c>
      <c r="G93" s="51"/>
      <c r="H93"/>
      <c r="N93" s="51"/>
    </row>
    <row r="94" spans="1:14" x14ac:dyDescent="0.25">
      <c r="A94" s="51" t="s">
        <v>2823</v>
      </c>
      <c r="B94" s="51" t="s">
        <v>498</v>
      </c>
      <c r="C94" s="129" t="s">
        <v>80</v>
      </c>
      <c r="G94" s="51"/>
      <c r="H94"/>
      <c r="N94" s="51"/>
    </row>
    <row r="95" spans="1:14" x14ac:dyDescent="0.25">
      <c r="A95" s="51" t="s">
        <v>2824</v>
      </c>
      <c r="B95" s="51" t="s">
        <v>2287</v>
      </c>
      <c r="C95" s="129" t="s">
        <v>80</v>
      </c>
      <c r="G95" s="51"/>
      <c r="H95"/>
      <c r="N95" s="51"/>
    </row>
    <row r="96" spans="1:14" x14ac:dyDescent="0.25">
      <c r="A96" s="51" t="s">
        <v>2825</v>
      </c>
      <c r="B96" s="51" t="s">
        <v>501</v>
      </c>
      <c r="C96" s="129" t="s">
        <v>80</v>
      </c>
      <c r="G96" s="51"/>
      <c r="H96"/>
      <c r="N96" s="51"/>
    </row>
    <row r="97" spans="1:14" x14ac:dyDescent="0.25">
      <c r="A97" s="51" t="s">
        <v>2826</v>
      </c>
      <c r="B97" s="51" t="s">
        <v>503</v>
      </c>
      <c r="C97" s="129" t="s">
        <v>80</v>
      </c>
      <c r="G97" s="51"/>
      <c r="H97"/>
      <c r="N97" s="51"/>
    </row>
    <row r="98" spans="1:14" x14ac:dyDescent="0.25">
      <c r="A98" s="51" t="s">
        <v>2827</v>
      </c>
      <c r="B98" s="51" t="s">
        <v>505</v>
      </c>
      <c r="C98" s="129" t="s">
        <v>80</v>
      </c>
      <c r="G98" s="51"/>
      <c r="H98"/>
      <c r="N98" s="51"/>
    </row>
    <row r="99" spans="1:14" x14ac:dyDescent="0.25">
      <c r="A99" s="51" t="s">
        <v>2828</v>
      </c>
      <c r="B99" s="51" t="s">
        <v>507</v>
      </c>
      <c r="C99" s="129" t="s">
        <v>80</v>
      </c>
      <c r="G99" s="51"/>
      <c r="H99"/>
      <c r="N99" s="51"/>
    </row>
    <row r="100" spans="1:14" x14ac:dyDescent="0.25">
      <c r="A100" s="51" t="s">
        <v>2829</v>
      </c>
      <c r="B100" s="51" t="s">
        <v>509</v>
      </c>
      <c r="C100" s="129" t="s">
        <v>80</v>
      </c>
      <c r="G100" s="51"/>
      <c r="H100"/>
      <c r="N100" s="51"/>
    </row>
    <row r="101" spans="1:14" x14ac:dyDescent="0.25">
      <c r="A101" s="51" t="s">
        <v>2830</v>
      </c>
      <c r="B101" s="51" t="s">
        <v>511</v>
      </c>
      <c r="C101" s="129" t="s">
        <v>80</v>
      </c>
      <c r="G101" s="51"/>
      <c r="H101"/>
      <c r="N101" s="51"/>
    </row>
    <row r="102" spans="1:14" x14ac:dyDescent="0.25">
      <c r="A102" s="51" t="s">
        <v>2831</v>
      </c>
      <c r="B102" s="51" t="s">
        <v>513</v>
      </c>
      <c r="C102" s="129" t="s">
        <v>80</v>
      </c>
      <c r="G102" s="51"/>
      <c r="H102"/>
      <c r="N102" s="51"/>
    </row>
    <row r="103" spans="1:14" x14ac:dyDescent="0.25">
      <c r="A103" s="51" t="s">
        <v>2832</v>
      </c>
      <c r="B103" s="51" t="s">
        <v>515</v>
      </c>
      <c r="C103" s="129" t="s">
        <v>80</v>
      </c>
      <c r="G103" s="51"/>
      <c r="H103"/>
      <c r="N103" s="51"/>
    </row>
    <row r="104" spans="1:14" x14ac:dyDescent="0.25">
      <c r="A104" s="51" t="s">
        <v>2833</v>
      </c>
      <c r="B104" s="51" t="s">
        <v>517</v>
      </c>
      <c r="C104" s="129" t="s">
        <v>80</v>
      </c>
      <c r="G104" s="51"/>
      <c r="H104"/>
      <c r="N104" s="51"/>
    </row>
    <row r="105" spans="1:14" x14ac:dyDescent="0.25">
      <c r="A105" s="51" t="s">
        <v>2834</v>
      </c>
      <c r="B105" s="51" t="s">
        <v>2</v>
      </c>
      <c r="C105" s="129" t="s">
        <v>80</v>
      </c>
      <c r="G105" s="51"/>
      <c r="H105"/>
      <c r="N105" s="51"/>
    </row>
    <row r="106" spans="1:14" x14ac:dyDescent="0.25">
      <c r="A106" s="51" t="s">
        <v>2835</v>
      </c>
      <c r="B106" s="51" t="s">
        <v>520</v>
      </c>
      <c r="C106" s="129" t="s">
        <v>80</v>
      </c>
      <c r="G106" s="51"/>
      <c r="H106"/>
      <c r="N106" s="51"/>
    </row>
    <row r="107" spans="1:14" x14ac:dyDescent="0.25">
      <c r="A107" s="51" t="s">
        <v>2836</v>
      </c>
      <c r="B107" s="51" t="s">
        <v>522</v>
      </c>
      <c r="C107" s="129" t="s">
        <v>80</v>
      </c>
      <c r="G107" s="51"/>
      <c r="H107"/>
      <c r="N107" s="51"/>
    </row>
    <row r="108" spans="1:14" x14ac:dyDescent="0.25">
      <c r="A108" s="51" t="s">
        <v>2837</v>
      </c>
      <c r="B108" s="51" t="s">
        <v>524</v>
      </c>
      <c r="C108" s="129" t="s">
        <v>80</v>
      </c>
      <c r="G108" s="51"/>
      <c r="H108"/>
      <c r="N108" s="51"/>
    </row>
    <row r="109" spans="1:14" x14ac:dyDescent="0.25">
      <c r="A109" s="51" t="s">
        <v>2838</v>
      </c>
      <c r="B109" s="51" t="s">
        <v>526</v>
      </c>
      <c r="C109" s="129" t="s">
        <v>80</v>
      </c>
      <c r="G109" s="51"/>
      <c r="H109"/>
      <c r="N109" s="51"/>
    </row>
    <row r="110" spans="1:14" x14ac:dyDescent="0.25">
      <c r="A110" s="51" t="s">
        <v>2839</v>
      </c>
      <c r="B110" s="51" t="s">
        <v>528</v>
      </c>
      <c r="C110" s="129" t="s">
        <v>80</v>
      </c>
      <c r="G110" s="51"/>
      <c r="H110"/>
      <c r="N110" s="51"/>
    </row>
    <row r="111" spans="1:14" x14ac:dyDescent="0.25">
      <c r="A111" s="51" t="s">
        <v>2840</v>
      </c>
      <c r="B111" s="51" t="s">
        <v>530</v>
      </c>
      <c r="C111" s="129" t="s">
        <v>80</v>
      </c>
      <c r="G111" s="51"/>
      <c r="H111"/>
      <c r="N111" s="51"/>
    </row>
    <row r="112" spans="1:14" x14ac:dyDescent="0.25">
      <c r="A112" s="51" t="s">
        <v>2841</v>
      </c>
      <c r="B112" s="51" t="s">
        <v>532</v>
      </c>
      <c r="C112" s="129" t="s">
        <v>80</v>
      </c>
      <c r="G112" s="51"/>
      <c r="H112"/>
      <c r="N112" s="51"/>
    </row>
    <row r="113" spans="1:14" x14ac:dyDescent="0.25">
      <c r="A113" s="51" t="s">
        <v>2842</v>
      </c>
      <c r="B113" s="51" t="s">
        <v>534</v>
      </c>
      <c r="C113" s="129" t="s">
        <v>80</v>
      </c>
      <c r="G113" s="51"/>
      <c r="H113"/>
      <c r="N113" s="51"/>
    </row>
    <row r="114" spans="1:14" x14ac:dyDescent="0.25">
      <c r="A114" s="51" t="s">
        <v>2843</v>
      </c>
      <c r="B114" s="51" t="s">
        <v>536</v>
      </c>
      <c r="C114" s="129" t="s">
        <v>80</v>
      </c>
      <c r="G114" s="51"/>
      <c r="H114"/>
      <c r="N114" s="51"/>
    </row>
    <row r="115" spans="1:14" x14ac:dyDescent="0.25">
      <c r="A115" s="51" t="s">
        <v>2844</v>
      </c>
      <c r="B115" s="51" t="s">
        <v>538</v>
      </c>
      <c r="C115" s="129" t="s">
        <v>80</v>
      </c>
      <c r="G115" s="51"/>
      <c r="H115"/>
      <c r="N115" s="51"/>
    </row>
    <row r="116" spans="1:14" x14ac:dyDescent="0.25">
      <c r="A116" s="51" t="s">
        <v>2845</v>
      </c>
      <c r="B116" s="51" t="s">
        <v>5</v>
      </c>
      <c r="C116" s="129" t="s">
        <v>80</v>
      </c>
      <c r="G116" s="51"/>
      <c r="H116"/>
      <c r="N116" s="51"/>
    </row>
    <row r="117" spans="1:14" x14ac:dyDescent="0.25">
      <c r="A117" s="51" t="s">
        <v>2846</v>
      </c>
      <c r="B117" s="93" t="s">
        <v>304</v>
      </c>
      <c r="C117" s="129">
        <f>SUM(C118:C120)</f>
        <v>0</v>
      </c>
      <c r="G117" s="51"/>
      <c r="H117"/>
      <c r="I117" s="57"/>
      <c r="N117" s="51"/>
    </row>
    <row r="118" spans="1:14" x14ac:dyDescent="0.25">
      <c r="A118" s="51" t="s">
        <v>2847</v>
      </c>
      <c r="B118" s="51" t="s">
        <v>544</v>
      </c>
      <c r="C118" s="129" t="s">
        <v>80</v>
      </c>
      <c r="G118" s="51"/>
      <c r="H118"/>
      <c r="N118" s="51"/>
    </row>
    <row r="119" spans="1:14" x14ac:dyDescent="0.25">
      <c r="A119" s="51" t="s">
        <v>2848</v>
      </c>
      <c r="B119" s="51" t="s">
        <v>546</v>
      </c>
      <c r="C119" s="129" t="s">
        <v>80</v>
      </c>
      <c r="G119" s="51"/>
      <c r="H119"/>
      <c r="N119" s="51"/>
    </row>
    <row r="120" spans="1:14" x14ac:dyDescent="0.25">
      <c r="A120" s="51" t="s">
        <v>2849</v>
      </c>
      <c r="B120" s="51" t="s">
        <v>1</v>
      </c>
      <c r="C120" s="129" t="s">
        <v>80</v>
      </c>
      <c r="G120" s="51"/>
      <c r="H120"/>
      <c r="N120" s="51"/>
    </row>
    <row r="121" spans="1:14" x14ac:dyDescent="0.25">
      <c r="A121" s="51" t="s">
        <v>2850</v>
      </c>
      <c r="B121" s="93" t="s">
        <v>134</v>
      </c>
      <c r="C121" s="129">
        <f>SUM(C122:C132)</f>
        <v>0</v>
      </c>
      <c r="G121" s="51"/>
      <c r="H121"/>
      <c r="I121" s="57"/>
      <c r="N121" s="51"/>
    </row>
    <row r="122" spans="1:14" x14ac:dyDescent="0.25">
      <c r="A122" s="51" t="s">
        <v>2851</v>
      </c>
      <c r="B122" s="68" t="s">
        <v>306</v>
      </c>
      <c r="C122" s="129" t="s">
        <v>80</v>
      </c>
      <c r="G122" s="51"/>
      <c r="H122"/>
      <c r="I122" s="68"/>
      <c r="N122" s="51"/>
    </row>
    <row r="123" spans="1:14" x14ac:dyDescent="0.25">
      <c r="A123" s="51" t="s">
        <v>2852</v>
      </c>
      <c r="B123" s="51" t="s">
        <v>541</v>
      </c>
      <c r="C123" s="129" t="s">
        <v>80</v>
      </c>
      <c r="G123" s="51"/>
      <c r="H123"/>
      <c r="I123" s="68"/>
      <c r="N123" s="51"/>
    </row>
    <row r="124" spans="1:14" x14ac:dyDescent="0.25">
      <c r="A124" s="51" t="s">
        <v>2853</v>
      </c>
      <c r="B124" s="68" t="s">
        <v>308</v>
      </c>
      <c r="C124" s="129" t="s">
        <v>80</v>
      </c>
      <c r="G124" s="51"/>
      <c r="H124"/>
      <c r="I124" s="68"/>
      <c r="N124" s="51"/>
    </row>
    <row r="125" spans="1:14" x14ac:dyDescent="0.25">
      <c r="A125" s="51" t="s">
        <v>2854</v>
      </c>
      <c r="B125" s="68" t="s">
        <v>310</v>
      </c>
      <c r="C125" s="129" t="s">
        <v>80</v>
      </c>
      <c r="G125" s="51"/>
      <c r="H125"/>
      <c r="I125" s="68"/>
      <c r="N125" s="51"/>
    </row>
    <row r="126" spans="1:14" x14ac:dyDescent="0.25">
      <c r="A126" s="51" t="s">
        <v>2855</v>
      </c>
      <c r="B126" s="68" t="s">
        <v>11</v>
      </c>
      <c r="C126" s="129" t="s">
        <v>80</v>
      </c>
      <c r="G126" s="51"/>
      <c r="H126"/>
      <c r="I126" s="68"/>
      <c r="N126" s="51"/>
    </row>
    <row r="127" spans="1:14" x14ac:dyDescent="0.25">
      <c r="A127" s="51" t="s">
        <v>2856</v>
      </c>
      <c r="B127" s="68" t="s">
        <v>313</v>
      </c>
      <c r="C127" s="129" t="s">
        <v>80</v>
      </c>
      <c r="G127" s="51"/>
      <c r="H127"/>
      <c r="I127" s="68"/>
      <c r="N127" s="51"/>
    </row>
    <row r="128" spans="1:14" x14ac:dyDescent="0.25">
      <c r="A128" s="51" t="s">
        <v>2857</v>
      </c>
      <c r="B128" s="68" t="s">
        <v>315</v>
      </c>
      <c r="C128" s="129" t="s">
        <v>80</v>
      </c>
      <c r="G128" s="51"/>
      <c r="H128"/>
      <c r="I128" s="68"/>
      <c r="N128" s="51"/>
    </row>
    <row r="129" spans="1:14" x14ac:dyDescent="0.25">
      <c r="A129" s="51" t="s">
        <v>2858</v>
      </c>
      <c r="B129" s="68" t="s">
        <v>317</v>
      </c>
      <c r="C129" s="129" t="s">
        <v>80</v>
      </c>
      <c r="G129" s="51"/>
      <c r="H129"/>
      <c r="I129" s="68"/>
      <c r="N129" s="51"/>
    </row>
    <row r="130" spans="1:14" x14ac:dyDescent="0.25">
      <c r="A130" s="51" t="s">
        <v>2859</v>
      </c>
      <c r="B130" s="68" t="s">
        <v>319</v>
      </c>
      <c r="C130" s="129" t="s">
        <v>80</v>
      </c>
      <c r="G130" s="51"/>
      <c r="H130"/>
      <c r="I130" s="68"/>
      <c r="N130" s="51"/>
    </row>
    <row r="131" spans="1:14" x14ac:dyDescent="0.25">
      <c r="A131" s="51" t="s">
        <v>2860</v>
      </c>
      <c r="B131" s="68" t="s">
        <v>321</v>
      </c>
      <c r="C131" s="129" t="s">
        <v>80</v>
      </c>
      <c r="G131" s="51"/>
      <c r="H131"/>
      <c r="I131" s="68"/>
      <c r="N131" s="51"/>
    </row>
    <row r="132" spans="1:14" x14ac:dyDescent="0.25">
      <c r="A132" s="51" t="s">
        <v>2861</v>
      </c>
      <c r="B132" s="68" t="s">
        <v>134</v>
      </c>
      <c r="C132" s="129" t="s">
        <v>80</v>
      </c>
      <c r="G132" s="51"/>
      <c r="H132"/>
      <c r="I132" s="68"/>
      <c r="N132" s="51"/>
    </row>
    <row r="133" spans="1:14" outlineLevel="1" x14ac:dyDescent="0.25">
      <c r="A133" s="51" t="s">
        <v>2862</v>
      </c>
      <c r="B133" s="80" t="s">
        <v>138</v>
      </c>
      <c r="C133" s="129"/>
      <c r="G133" s="51"/>
      <c r="H133"/>
      <c r="I133" s="68"/>
      <c r="N133" s="51"/>
    </row>
    <row r="134" spans="1:14" outlineLevel="1" x14ac:dyDescent="0.25">
      <c r="A134" s="51" t="s">
        <v>2863</v>
      </c>
      <c r="B134" s="80" t="s">
        <v>138</v>
      </c>
      <c r="C134" s="129"/>
      <c r="G134" s="51"/>
      <c r="H134"/>
      <c r="I134" s="68"/>
      <c r="N134" s="51"/>
    </row>
    <row r="135" spans="1:14" outlineLevel="1" x14ac:dyDescent="0.25">
      <c r="A135" s="51" t="s">
        <v>2864</v>
      </c>
      <c r="B135" s="80" t="s">
        <v>138</v>
      </c>
      <c r="C135" s="129"/>
      <c r="G135" s="51"/>
      <c r="H135"/>
      <c r="I135" s="68"/>
      <c r="N135" s="51"/>
    </row>
    <row r="136" spans="1:14" outlineLevel="1" x14ac:dyDescent="0.25">
      <c r="A136" s="51" t="s">
        <v>2865</v>
      </c>
      <c r="B136" s="80" t="s">
        <v>138</v>
      </c>
      <c r="C136" s="129"/>
      <c r="G136" s="51"/>
      <c r="H136"/>
      <c r="I136" s="68"/>
      <c r="N136" s="51"/>
    </row>
    <row r="137" spans="1:14" outlineLevel="1" x14ac:dyDescent="0.25">
      <c r="A137" s="51" t="s">
        <v>2866</v>
      </c>
      <c r="B137" s="80" t="s">
        <v>138</v>
      </c>
      <c r="C137" s="129"/>
      <c r="G137" s="51"/>
      <c r="H137"/>
      <c r="I137" s="68"/>
      <c r="N137" s="51"/>
    </row>
    <row r="138" spans="1:14" outlineLevel="1" x14ac:dyDescent="0.25">
      <c r="A138" s="51" t="s">
        <v>2867</v>
      </c>
      <c r="B138" s="80" t="s">
        <v>138</v>
      </c>
      <c r="C138" s="129"/>
      <c r="G138" s="51"/>
      <c r="H138"/>
      <c r="I138" s="68"/>
      <c r="N138" s="51"/>
    </row>
    <row r="139" spans="1:14" outlineLevel="1" x14ac:dyDescent="0.25">
      <c r="A139" s="51" t="s">
        <v>2868</v>
      </c>
      <c r="B139" s="80" t="s">
        <v>138</v>
      </c>
      <c r="C139" s="129"/>
      <c r="G139" s="51"/>
      <c r="H139"/>
      <c r="I139" s="68"/>
      <c r="N139" s="51"/>
    </row>
    <row r="140" spans="1:14" outlineLevel="1" x14ac:dyDescent="0.25">
      <c r="A140" s="51" t="s">
        <v>2869</v>
      </c>
      <c r="B140" s="80" t="s">
        <v>138</v>
      </c>
      <c r="C140" s="129"/>
      <c r="G140" s="51"/>
      <c r="H140"/>
      <c r="I140" s="68"/>
      <c r="N140" s="51"/>
    </row>
    <row r="141" spans="1:14" outlineLevel="1" x14ac:dyDescent="0.25">
      <c r="A141" s="51" t="s">
        <v>2870</v>
      </c>
      <c r="B141" s="80" t="s">
        <v>138</v>
      </c>
      <c r="C141" s="129"/>
      <c r="G141" s="51"/>
      <c r="H141"/>
      <c r="I141" s="68"/>
      <c r="N141" s="51"/>
    </row>
    <row r="142" spans="1:14" outlineLevel="1" x14ac:dyDescent="0.25">
      <c r="A142" s="51" t="s">
        <v>2871</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2872</v>
      </c>
      <c r="B144" s="68" t="s">
        <v>569</v>
      </c>
      <c r="C144" s="129" t="s">
        <v>80</v>
      </c>
      <c r="G144" s="51"/>
      <c r="H144"/>
      <c r="I144" s="68"/>
      <c r="N144" s="51"/>
    </row>
    <row r="145" spans="1:14" x14ac:dyDescent="0.25">
      <c r="A145" s="51" t="s">
        <v>2873</v>
      </c>
      <c r="B145" s="68" t="s">
        <v>569</v>
      </c>
      <c r="C145" s="129" t="s">
        <v>80</v>
      </c>
      <c r="G145" s="51"/>
      <c r="H145"/>
      <c r="I145" s="68"/>
      <c r="N145" s="51"/>
    </row>
    <row r="146" spans="1:14" x14ac:dyDescent="0.25">
      <c r="A146" s="51" t="s">
        <v>2874</v>
      </c>
      <c r="B146" s="68" t="s">
        <v>569</v>
      </c>
      <c r="C146" s="129" t="s">
        <v>80</v>
      </c>
      <c r="G146" s="51"/>
      <c r="H146"/>
      <c r="I146" s="68"/>
      <c r="N146" s="51"/>
    </row>
    <row r="147" spans="1:14" x14ac:dyDescent="0.25">
      <c r="A147" s="51" t="s">
        <v>2875</v>
      </c>
      <c r="B147" s="68" t="s">
        <v>569</v>
      </c>
      <c r="C147" s="129" t="s">
        <v>80</v>
      </c>
      <c r="G147" s="51"/>
      <c r="H147"/>
      <c r="I147" s="68"/>
      <c r="N147" s="51"/>
    </row>
    <row r="148" spans="1:14" x14ac:dyDescent="0.25">
      <c r="A148" s="51" t="s">
        <v>2876</v>
      </c>
      <c r="B148" s="68" t="s">
        <v>569</v>
      </c>
      <c r="C148" s="129" t="s">
        <v>80</v>
      </c>
      <c r="G148" s="51"/>
      <c r="H148"/>
      <c r="I148" s="68"/>
      <c r="N148" s="51"/>
    </row>
    <row r="149" spans="1:14" x14ac:dyDescent="0.25">
      <c r="A149" s="51" t="s">
        <v>2877</v>
      </c>
      <c r="B149" s="68" t="s">
        <v>569</v>
      </c>
      <c r="C149" s="129" t="s">
        <v>80</v>
      </c>
      <c r="G149" s="51"/>
      <c r="H149"/>
      <c r="I149" s="68"/>
      <c r="N149" s="51"/>
    </row>
    <row r="150" spans="1:14" x14ac:dyDescent="0.25">
      <c r="A150" s="51" t="s">
        <v>2878</v>
      </c>
      <c r="B150" s="68" t="s">
        <v>569</v>
      </c>
      <c r="C150" s="129" t="s">
        <v>80</v>
      </c>
      <c r="G150" s="51"/>
      <c r="H150"/>
      <c r="I150" s="68"/>
      <c r="N150" s="51"/>
    </row>
    <row r="151" spans="1:14" x14ac:dyDescent="0.25">
      <c r="A151" s="51" t="s">
        <v>2879</v>
      </c>
      <c r="B151" s="68" t="s">
        <v>569</v>
      </c>
      <c r="C151" s="129" t="s">
        <v>80</v>
      </c>
      <c r="G151" s="51"/>
      <c r="H151"/>
      <c r="I151" s="68"/>
      <c r="N151" s="51"/>
    </row>
    <row r="152" spans="1:14" x14ac:dyDescent="0.25">
      <c r="A152" s="51" t="s">
        <v>2880</v>
      </c>
      <c r="B152" s="68" t="s">
        <v>569</v>
      </c>
      <c r="C152" s="129" t="s">
        <v>80</v>
      </c>
      <c r="G152" s="51"/>
      <c r="H152"/>
      <c r="I152" s="68"/>
      <c r="N152" s="51"/>
    </row>
    <row r="153" spans="1:14" x14ac:dyDescent="0.25">
      <c r="A153" s="51" t="s">
        <v>2881</v>
      </c>
      <c r="B153" s="68" t="s">
        <v>569</v>
      </c>
      <c r="C153" s="129" t="s">
        <v>80</v>
      </c>
      <c r="G153" s="51"/>
      <c r="H153"/>
      <c r="I153" s="68"/>
      <c r="N153" s="51"/>
    </row>
    <row r="154" spans="1:14" x14ac:dyDescent="0.25">
      <c r="A154" s="51" t="s">
        <v>2882</v>
      </c>
      <c r="B154" s="68" t="s">
        <v>569</v>
      </c>
      <c r="C154" s="129" t="s">
        <v>80</v>
      </c>
      <c r="G154" s="51"/>
      <c r="H154"/>
      <c r="I154" s="68"/>
      <c r="N154" s="51"/>
    </row>
    <row r="155" spans="1:14" x14ac:dyDescent="0.25">
      <c r="A155" s="51" t="s">
        <v>2883</v>
      </c>
      <c r="B155" s="68" t="s">
        <v>569</v>
      </c>
      <c r="C155" s="129" t="s">
        <v>80</v>
      </c>
      <c r="G155" s="51"/>
      <c r="H155"/>
      <c r="I155" s="68"/>
      <c r="N155" s="51"/>
    </row>
    <row r="156" spans="1:14" x14ac:dyDescent="0.25">
      <c r="A156" s="51" t="s">
        <v>2884</v>
      </c>
      <c r="B156" s="68" t="s">
        <v>569</v>
      </c>
      <c r="C156" s="129" t="s">
        <v>80</v>
      </c>
      <c r="G156" s="51"/>
      <c r="H156"/>
      <c r="I156" s="68"/>
      <c r="N156" s="51"/>
    </row>
    <row r="157" spans="1:14" x14ac:dyDescent="0.25">
      <c r="A157" s="51" t="s">
        <v>2885</v>
      </c>
      <c r="B157" s="68" t="s">
        <v>569</v>
      </c>
      <c r="C157" s="129" t="s">
        <v>80</v>
      </c>
      <c r="G157" s="51"/>
      <c r="H157"/>
      <c r="I157" s="68"/>
      <c r="N157" s="51"/>
    </row>
    <row r="158" spans="1:14" x14ac:dyDescent="0.25">
      <c r="A158" s="51" t="s">
        <v>2886</v>
      </c>
      <c r="B158" s="68" t="s">
        <v>569</v>
      </c>
      <c r="C158" s="129" t="s">
        <v>80</v>
      </c>
      <c r="G158" s="51"/>
      <c r="H158"/>
      <c r="I158" s="68"/>
      <c r="N158" s="51"/>
    </row>
    <row r="159" spans="1:14" x14ac:dyDescent="0.25">
      <c r="A159" s="51" t="s">
        <v>2887</v>
      </c>
      <c r="B159" s="68" t="s">
        <v>569</v>
      </c>
      <c r="C159" s="129" t="s">
        <v>80</v>
      </c>
      <c r="G159" s="51"/>
      <c r="H159"/>
      <c r="I159" s="68"/>
      <c r="N159" s="51"/>
    </row>
    <row r="160" spans="1:14" x14ac:dyDescent="0.25">
      <c r="A160" s="51" t="s">
        <v>2888</v>
      </c>
      <c r="B160" s="68" t="s">
        <v>569</v>
      </c>
      <c r="C160" s="129" t="s">
        <v>80</v>
      </c>
      <c r="G160" s="51"/>
      <c r="H160"/>
      <c r="I160" s="68"/>
      <c r="N160" s="51"/>
    </row>
    <row r="161" spans="1:14" x14ac:dyDescent="0.25">
      <c r="A161" s="51" t="s">
        <v>2889</v>
      </c>
      <c r="B161" s="68" t="s">
        <v>569</v>
      </c>
      <c r="C161" s="129" t="s">
        <v>80</v>
      </c>
      <c r="G161" s="51"/>
      <c r="H161"/>
      <c r="I161" s="68"/>
      <c r="N161" s="51"/>
    </row>
    <row r="162" spans="1:14" x14ac:dyDescent="0.25">
      <c r="A162" s="51" t="s">
        <v>2890</v>
      </c>
      <c r="B162" s="68" t="s">
        <v>569</v>
      </c>
      <c r="C162" s="129" t="s">
        <v>80</v>
      </c>
      <c r="G162" s="51"/>
      <c r="H162"/>
      <c r="I162" s="68"/>
      <c r="N162" s="51"/>
    </row>
    <row r="163" spans="1:14" x14ac:dyDescent="0.25">
      <c r="A163" s="51" t="s">
        <v>2891</v>
      </c>
      <c r="B163" s="68" t="s">
        <v>569</v>
      </c>
      <c r="C163" s="129" t="s">
        <v>80</v>
      </c>
      <c r="G163" s="51"/>
      <c r="H163"/>
      <c r="I163" s="68"/>
      <c r="N163" s="51"/>
    </row>
    <row r="164" spans="1:14" x14ac:dyDescent="0.25">
      <c r="A164" s="51" t="s">
        <v>2892</v>
      </c>
      <c r="B164" s="68" t="s">
        <v>569</v>
      </c>
      <c r="C164" s="129" t="s">
        <v>80</v>
      </c>
      <c r="G164" s="51"/>
      <c r="H164"/>
      <c r="I164" s="68"/>
      <c r="N164" s="51"/>
    </row>
    <row r="165" spans="1:14" x14ac:dyDescent="0.25">
      <c r="A165" s="51" t="s">
        <v>2893</v>
      </c>
      <c r="B165" s="68" t="s">
        <v>569</v>
      </c>
      <c r="C165" s="129" t="s">
        <v>80</v>
      </c>
      <c r="G165" s="51"/>
      <c r="H165"/>
      <c r="I165" s="68"/>
      <c r="N165" s="51"/>
    </row>
    <row r="166" spans="1:14" x14ac:dyDescent="0.25">
      <c r="A166" s="51" t="s">
        <v>2894</v>
      </c>
      <c r="B166" s="68" t="s">
        <v>569</v>
      </c>
      <c r="C166" s="129" t="s">
        <v>80</v>
      </c>
      <c r="G166" s="51"/>
      <c r="H166"/>
      <c r="I166" s="68"/>
      <c r="N166" s="51"/>
    </row>
    <row r="167" spans="1:14" x14ac:dyDescent="0.25">
      <c r="A167" s="51" t="s">
        <v>2895</v>
      </c>
      <c r="B167" s="68" t="s">
        <v>569</v>
      </c>
      <c r="C167" s="129" t="s">
        <v>80</v>
      </c>
      <c r="G167" s="51"/>
      <c r="H167"/>
      <c r="I167" s="68"/>
      <c r="N167" s="51"/>
    </row>
    <row r="168" spans="1:14" x14ac:dyDescent="0.25">
      <c r="A168" s="51" t="s">
        <v>2896</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2897</v>
      </c>
      <c r="B170" s="51" t="s">
        <v>602</v>
      </c>
      <c r="C170" s="129" t="s">
        <v>80</v>
      </c>
      <c r="D170"/>
      <c r="E170"/>
      <c r="F170"/>
      <c r="G170"/>
      <c r="H170"/>
      <c r="K170"/>
      <c r="L170"/>
      <c r="M170"/>
      <c r="N170"/>
    </row>
    <row r="171" spans="1:14" x14ac:dyDescent="0.25">
      <c r="A171" s="51" t="s">
        <v>2898</v>
      </c>
      <c r="B171" s="51" t="s">
        <v>604</v>
      </c>
      <c r="C171" s="129" t="s">
        <v>80</v>
      </c>
      <c r="D171"/>
      <c r="E171"/>
      <c r="F171"/>
      <c r="G171"/>
      <c r="H171"/>
      <c r="K171"/>
      <c r="L171"/>
      <c r="M171"/>
      <c r="N171"/>
    </row>
    <row r="172" spans="1:14" x14ac:dyDescent="0.25">
      <c r="A172" s="51" t="s">
        <v>2899</v>
      </c>
      <c r="B172" s="51" t="s">
        <v>134</v>
      </c>
      <c r="C172" s="129" t="s">
        <v>80</v>
      </c>
      <c r="D172"/>
      <c r="E172"/>
      <c r="F172"/>
      <c r="G172"/>
      <c r="H172"/>
      <c r="K172"/>
      <c r="L172"/>
      <c r="M172"/>
      <c r="N172"/>
    </row>
    <row r="173" spans="1:14" outlineLevel="1" x14ac:dyDescent="0.25">
      <c r="A173" s="51" t="s">
        <v>2900</v>
      </c>
      <c r="C173" s="129"/>
      <c r="D173"/>
      <c r="E173"/>
      <c r="F173"/>
      <c r="G173"/>
      <c r="H173"/>
      <c r="K173"/>
      <c r="L173"/>
      <c r="M173"/>
      <c r="N173"/>
    </row>
    <row r="174" spans="1:14" outlineLevel="1" x14ac:dyDescent="0.25">
      <c r="A174" s="51" t="s">
        <v>2901</v>
      </c>
      <c r="C174" s="129"/>
      <c r="D174"/>
      <c r="E174"/>
      <c r="F174"/>
      <c r="G174"/>
      <c r="H174"/>
      <c r="K174"/>
      <c r="L174"/>
      <c r="M174"/>
      <c r="N174"/>
    </row>
    <row r="175" spans="1:14" outlineLevel="1" x14ac:dyDescent="0.25">
      <c r="A175" s="51" t="s">
        <v>2902</v>
      </c>
      <c r="C175" s="129"/>
      <c r="D175"/>
      <c r="E175"/>
      <c r="F175"/>
      <c r="G175"/>
      <c r="H175"/>
      <c r="K175"/>
      <c r="L175"/>
      <c r="M175"/>
      <c r="N175"/>
    </row>
    <row r="176" spans="1:14" outlineLevel="1" x14ac:dyDescent="0.25">
      <c r="A176" s="51" t="s">
        <v>2903</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2904</v>
      </c>
      <c r="B178" s="51" t="s">
        <v>614</v>
      </c>
      <c r="C178" s="129" t="s">
        <v>80</v>
      </c>
      <c r="D178" s="96"/>
      <c r="E178" s="96"/>
      <c r="F178" s="87"/>
      <c r="G178" s="76"/>
      <c r="H178"/>
      <c r="K178" s="96"/>
      <c r="L178" s="96"/>
      <c r="M178" s="87"/>
      <c r="N178" s="76"/>
    </row>
    <row r="179" spans="1:14" x14ac:dyDescent="0.25">
      <c r="A179" s="51" t="s">
        <v>2905</v>
      </c>
      <c r="B179" s="51" t="s">
        <v>616</v>
      </c>
      <c r="C179" s="129" t="s">
        <v>80</v>
      </c>
      <c r="D179" s="96"/>
      <c r="E179" s="96"/>
      <c r="F179" s="87"/>
      <c r="G179" s="76"/>
      <c r="H179"/>
      <c r="K179" s="96"/>
      <c r="L179" s="96"/>
      <c r="M179" s="87"/>
      <c r="N179" s="76"/>
    </row>
    <row r="180" spans="1:14" x14ac:dyDescent="0.25">
      <c r="A180" s="51" t="s">
        <v>2906</v>
      </c>
      <c r="B180" s="51" t="s">
        <v>134</v>
      </c>
      <c r="C180" s="129" t="s">
        <v>80</v>
      </c>
      <c r="D180" s="96"/>
      <c r="E180" s="96"/>
      <c r="F180" s="87"/>
      <c r="G180" s="76"/>
      <c r="H180"/>
      <c r="K180" s="96"/>
      <c r="L180" s="96"/>
      <c r="M180" s="87"/>
      <c r="N180" s="76"/>
    </row>
    <row r="181" spans="1:14" outlineLevel="1" x14ac:dyDescent="0.25">
      <c r="A181" s="51" t="s">
        <v>2907</v>
      </c>
      <c r="C181" s="129"/>
      <c r="D181" s="96"/>
      <c r="E181" s="96"/>
      <c r="F181" s="87"/>
      <c r="G181" s="76"/>
      <c r="H181"/>
      <c r="K181" s="96"/>
      <c r="L181" s="96"/>
      <c r="M181" s="87"/>
      <c r="N181" s="76"/>
    </row>
    <row r="182" spans="1:14" outlineLevel="1" x14ac:dyDescent="0.25">
      <c r="A182" s="51" t="s">
        <v>2908</v>
      </c>
      <c r="C182" s="129"/>
      <c r="D182" s="96"/>
      <c r="E182" s="96"/>
      <c r="F182" s="87"/>
      <c r="G182" s="76"/>
      <c r="H182"/>
      <c r="K182" s="96"/>
      <c r="L182" s="96"/>
      <c r="M182" s="87"/>
      <c r="N182" s="76"/>
    </row>
    <row r="183" spans="1:14" outlineLevel="1" x14ac:dyDescent="0.25">
      <c r="A183" s="51" t="s">
        <v>2909</v>
      </c>
      <c r="C183" s="129"/>
      <c r="D183" s="96"/>
      <c r="E183" s="96"/>
      <c r="F183" s="87"/>
      <c r="G183" s="76"/>
      <c r="H183"/>
      <c r="K183" s="96"/>
      <c r="L183" s="96"/>
      <c r="M183" s="87"/>
      <c r="N183" s="76"/>
    </row>
    <row r="184" spans="1:14" outlineLevel="1" x14ac:dyDescent="0.25">
      <c r="A184" s="51" t="s">
        <v>2910</v>
      </c>
      <c r="C184" s="129"/>
      <c r="D184" s="96"/>
      <c r="E184" s="96"/>
      <c r="F184" s="87"/>
      <c r="G184" s="76"/>
      <c r="H184"/>
      <c r="K184" s="96"/>
      <c r="L184" s="96"/>
      <c r="M184" s="87"/>
      <c r="N184" s="76"/>
    </row>
    <row r="185" spans="1:14" outlineLevel="1" x14ac:dyDescent="0.25">
      <c r="A185" s="51" t="s">
        <v>2911</v>
      </c>
      <c r="C185" s="129"/>
      <c r="D185" s="96"/>
      <c r="E185" s="96"/>
      <c r="F185" s="87"/>
      <c r="G185" s="76"/>
      <c r="H185"/>
      <c r="K185" s="96"/>
      <c r="L185" s="96"/>
      <c r="M185" s="87"/>
      <c r="N185" s="76"/>
    </row>
    <row r="186" spans="1:14" outlineLevel="1" x14ac:dyDescent="0.25">
      <c r="A186" s="51" t="s">
        <v>2912</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2913</v>
      </c>
      <c r="B188" s="68" t="s">
        <v>914</v>
      </c>
      <c r="C188" s="132" t="s">
        <v>80</v>
      </c>
      <c r="D188" s="96"/>
      <c r="E188" s="96"/>
      <c r="F188" s="139" t="str">
        <f>IF($C$192=0,"",IF(C188="[for completion]","",C188/$C$192))</f>
        <v/>
      </c>
      <c r="G188" s="76"/>
      <c r="H188"/>
      <c r="I188" s="68"/>
      <c r="K188" s="96"/>
      <c r="L188" s="96"/>
      <c r="M188" s="77"/>
      <c r="N188" s="76"/>
    </row>
    <row r="189" spans="1:14" x14ac:dyDescent="0.25">
      <c r="A189" s="51" t="s">
        <v>2914</v>
      </c>
      <c r="B189" s="68" t="s">
        <v>916</v>
      </c>
      <c r="C189" s="132" t="s">
        <v>80</v>
      </c>
      <c r="D189" s="96"/>
      <c r="E189" s="96"/>
      <c r="F189" s="139" t="str">
        <f>IF($C$192=0,"",IF(C189="[for completion]","",C189/$C$192))</f>
        <v/>
      </c>
      <c r="G189" s="76"/>
      <c r="H189"/>
      <c r="I189" s="68"/>
      <c r="K189" s="96"/>
      <c r="L189" s="96"/>
      <c r="M189" s="77"/>
      <c r="N189" s="76"/>
    </row>
    <row r="190" spans="1:14" x14ac:dyDescent="0.25">
      <c r="A190" s="51" t="s">
        <v>2915</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2916</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2917</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2918</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2919</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2920</v>
      </c>
      <c r="B195" s="80" t="s">
        <v>927</v>
      </c>
      <c r="D195" s="96"/>
      <c r="E195" s="96"/>
      <c r="F195" s="139" t="str">
        <f t="shared" si="2"/>
        <v/>
      </c>
      <c r="G195" s="76"/>
      <c r="H195"/>
      <c r="I195" s="68"/>
      <c r="K195" s="96"/>
      <c r="L195" s="96"/>
      <c r="M195" s="77"/>
      <c r="N195" s="76"/>
    </row>
    <row r="196" spans="1:14" ht="15" customHeight="1" outlineLevel="1" x14ac:dyDescent="0.25">
      <c r="A196" s="51" t="s">
        <v>2921</v>
      </c>
      <c r="B196" s="80" t="s">
        <v>929</v>
      </c>
      <c r="D196" s="96"/>
      <c r="E196" s="96"/>
      <c r="F196" s="139" t="str">
        <f t="shared" si="2"/>
        <v/>
      </c>
      <c r="G196" s="76"/>
      <c r="H196"/>
      <c r="I196" s="68"/>
      <c r="K196" s="96"/>
      <c r="L196" s="96"/>
      <c r="M196" s="77"/>
      <c r="N196" s="76"/>
    </row>
    <row r="197" spans="1:14" ht="15" customHeight="1" outlineLevel="1" x14ac:dyDescent="0.25">
      <c r="A197" s="51" t="s">
        <v>2922</v>
      </c>
      <c r="B197" s="80" t="s">
        <v>931</v>
      </c>
      <c r="D197" s="96"/>
      <c r="E197" s="96"/>
      <c r="F197" s="139" t="str">
        <f t="shared" si="2"/>
        <v/>
      </c>
      <c r="G197" s="76"/>
      <c r="H197"/>
      <c r="I197" s="68"/>
      <c r="K197" s="96"/>
      <c r="L197" s="96"/>
      <c r="M197" s="77"/>
      <c r="N197" s="76"/>
    </row>
    <row r="198" spans="1:14" ht="15" customHeight="1" outlineLevel="1" x14ac:dyDescent="0.25">
      <c r="A198" s="51" t="s">
        <v>2923</v>
      </c>
      <c r="B198" s="80" t="s">
        <v>933</v>
      </c>
      <c r="D198" s="96"/>
      <c r="E198" s="96"/>
      <c r="F198" s="139" t="str">
        <f t="shared" si="2"/>
        <v/>
      </c>
      <c r="G198" s="76"/>
      <c r="H198"/>
      <c r="I198" s="68"/>
      <c r="K198" s="96"/>
      <c r="L198" s="96"/>
      <c r="M198" s="77"/>
      <c r="N198" s="76"/>
    </row>
    <row r="199" spans="1:14" ht="15" customHeight="1" outlineLevel="1" x14ac:dyDescent="0.25">
      <c r="A199" s="51" t="s">
        <v>2924</v>
      </c>
      <c r="B199" s="80" t="s">
        <v>935</v>
      </c>
      <c r="D199" s="96"/>
      <c r="E199" s="96"/>
      <c r="F199" s="139" t="str">
        <f t="shared" si="2"/>
        <v/>
      </c>
      <c r="G199" s="76"/>
      <c r="H199"/>
      <c r="I199" s="68"/>
      <c r="K199" s="96"/>
      <c r="L199" s="96"/>
      <c r="M199" s="77"/>
      <c r="N199" s="76"/>
    </row>
    <row r="200" spans="1:14" ht="15" customHeight="1" outlineLevel="1" x14ac:dyDescent="0.25">
      <c r="A200" s="51" t="s">
        <v>2925</v>
      </c>
      <c r="B200" s="80"/>
      <c r="D200" s="96"/>
      <c r="E200" s="96"/>
      <c r="F200" s="77"/>
      <c r="G200" s="76"/>
      <c r="H200"/>
      <c r="I200" s="68"/>
      <c r="K200" s="96"/>
      <c r="L200" s="96"/>
      <c r="M200" s="77"/>
      <c r="N200" s="76"/>
    </row>
    <row r="201" spans="1:14" ht="15" customHeight="1" outlineLevel="1" x14ac:dyDescent="0.25">
      <c r="A201" s="51" t="s">
        <v>2926</v>
      </c>
      <c r="B201" s="80"/>
      <c r="D201" s="96"/>
      <c r="E201" s="96"/>
      <c r="F201" s="77"/>
      <c r="G201" s="76"/>
      <c r="H201"/>
      <c r="I201" s="68"/>
      <c r="K201" s="96"/>
      <c r="L201" s="96"/>
      <c r="M201" s="77"/>
      <c r="N201" s="76"/>
    </row>
    <row r="202" spans="1:14" ht="15" customHeight="1" outlineLevel="1" x14ac:dyDescent="0.25">
      <c r="A202" s="51" t="s">
        <v>2927</v>
      </c>
      <c r="B202" s="80"/>
      <c r="D202" s="96"/>
      <c r="E202" s="96"/>
      <c r="F202" s="77"/>
      <c r="G202" s="76"/>
      <c r="H202"/>
      <c r="I202" s="68"/>
      <c r="K202" s="96"/>
      <c r="L202" s="96"/>
      <c r="M202" s="77"/>
      <c r="N202" s="76"/>
    </row>
    <row r="203" spans="1:14" ht="15" customHeight="1" outlineLevel="1" x14ac:dyDescent="0.25">
      <c r="A203" s="51" t="s">
        <v>2928</v>
      </c>
      <c r="B203" s="80"/>
      <c r="D203" s="96"/>
      <c r="E203" s="96"/>
      <c r="F203" s="77"/>
      <c r="G203" s="76"/>
      <c r="H203"/>
      <c r="I203" s="68"/>
      <c r="K203" s="96"/>
      <c r="L203" s="96"/>
      <c r="M203" s="77"/>
      <c r="N203" s="76"/>
    </row>
    <row r="204" spans="1:14" ht="15" customHeight="1" outlineLevel="1" x14ac:dyDescent="0.25">
      <c r="A204" s="51" t="s">
        <v>2929</v>
      </c>
      <c r="B204" s="68"/>
      <c r="D204" s="96"/>
      <c r="E204" s="96"/>
      <c r="F204" s="77"/>
      <c r="G204" s="76"/>
      <c r="H204"/>
      <c r="I204" s="68"/>
      <c r="K204" s="96"/>
      <c r="L204" s="96"/>
      <c r="M204" s="77"/>
      <c r="N204" s="76"/>
    </row>
    <row r="205" spans="1:14" outlineLevel="1" x14ac:dyDescent="0.25">
      <c r="A205" s="51" t="s">
        <v>2930</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2931</v>
      </c>
      <c r="B207" s="51" t="s">
        <v>637</v>
      </c>
      <c r="C207" s="129" t="s">
        <v>80</v>
      </c>
      <c r="D207"/>
      <c r="E207" s="49"/>
      <c r="F207" s="49"/>
      <c r="G207"/>
      <c r="H207"/>
      <c r="K207"/>
      <c r="L207" s="49"/>
      <c r="M207" s="49"/>
      <c r="N207"/>
    </row>
    <row r="208" spans="1:14" outlineLevel="1" x14ac:dyDescent="0.25">
      <c r="A208" s="51" t="s">
        <v>2932</v>
      </c>
      <c r="B208" s="121" t="s">
        <v>2658</v>
      </c>
      <c r="C208" s="127" t="s">
        <v>80</v>
      </c>
      <c r="D208"/>
      <c r="E208" s="49"/>
      <c r="F208" s="49"/>
      <c r="G208"/>
      <c r="H208"/>
      <c r="K208"/>
      <c r="L208" s="49"/>
      <c r="M208" s="49"/>
      <c r="N208"/>
    </row>
    <row r="209" spans="1:14" outlineLevel="1" x14ac:dyDescent="0.25">
      <c r="A209" s="51" t="s">
        <v>2933</v>
      </c>
      <c r="D209"/>
      <c r="E209" s="49"/>
      <c r="F209" s="49"/>
      <c r="G209"/>
      <c r="H209"/>
      <c r="K209"/>
      <c r="L209" s="49"/>
      <c r="M209" s="49"/>
      <c r="N209"/>
    </row>
    <row r="210" spans="1:14" outlineLevel="1" x14ac:dyDescent="0.25">
      <c r="A210" s="51" t="s">
        <v>2934</v>
      </c>
      <c r="D210"/>
      <c r="E210" s="49"/>
      <c r="F210" s="49"/>
      <c r="G210"/>
      <c r="H210"/>
      <c r="K210"/>
      <c r="L210" s="49"/>
      <c r="M210" s="49"/>
      <c r="N210"/>
    </row>
    <row r="211" spans="1:14" outlineLevel="1" x14ac:dyDescent="0.25">
      <c r="A211" s="51" t="s">
        <v>2935</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2936</v>
      </c>
      <c r="B213" s="51" t="s">
        <v>950</v>
      </c>
      <c r="C213" s="129" t="s">
        <v>80</v>
      </c>
      <c r="D213"/>
      <c r="E213"/>
      <c r="F213"/>
      <c r="G213"/>
      <c r="H213"/>
      <c r="K213"/>
      <c r="L213"/>
      <c r="M213"/>
      <c r="N213"/>
    </row>
    <row r="214" spans="1:14" outlineLevel="1" x14ac:dyDescent="0.25">
      <c r="A214" s="51" t="s">
        <v>2937</v>
      </c>
      <c r="D214"/>
      <c r="E214"/>
      <c r="F214"/>
      <c r="G214"/>
      <c r="H214"/>
      <c r="K214"/>
      <c r="L214"/>
      <c r="M214"/>
      <c r="N214"/>
    </row>
    <row r="215" spans="1:14" outlineLevel="1" x14ac:dyDescent="0.25">
      <c r="A215" s="51" t="s">
        <v>2938</v>
      </c>
      <c r="D215"/>
      <c r="E215"/>
      <c r="F215"/>
      <c r="G215"/>
      <c r="H215"/>
      <c r="K215"/>
      <c r="L215"/>
      <c r="M215"/>
      <c r="N215"/>
    </row>
    <row r="216" spans="1:14" outlineLevel="1" x14ac:dyDescent="0.25">
      <c r="A216" s="51" t="s">
        <v>2939</v>
      </c>
      <c r="D216"/>
      <c r="E216"/>
      <c r="F216"/>
      <c r="G216"/>
      <c r="H216"/>
      <c r="K216"/>
      <c r="L216"/>
      <c r="M216"/>
      <c r="N216"/>
    </row>
    <row r="217" spans="1:14" outlineLevel="1" x14ac:dyDescent="0.25">
      <c r="A217" s="51" t="s">
        <v>2940</v>
      </c>
      <c r="D217"/>
      <c r="E217"/>
      <c r="F217"/>
      <c r="G217"/>
      <c r="H217"/>
      <c r="K217"/>
      <c r="L217"/>
      <c r="M217"/>
      <c r="N217"/>
    </row>
    <row r="218" spans="1:14" outlineLevel="1" x14ac:dyDescent="0.25">
      <c r="A218" s="51" t="s">
        <v>2941</v>
      </c>
    </row>
    <row r="219" spans="1:14" outlineLevel="1" x14ac:dyDescent="0.25">
      <c r="A219" s="51" t="s">
        <v>2942</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75" zoomScaleNormal="75" workbookViewId="0">
      <selection activeCell="F2" sqref="F2"/>
    </sheetView>
  </sheetViews>
  <sheetFormatPr defaultRowHeight="15" x14ac:dyDescent="0.25"/>
  <cols>
    <col min="1" max="1" width="13.28515625" customWidth="1"/>
    <col min="2" max="2" width="59" customWidth="1"/>
    <col min="3" max="7" width="36.7109375" customWidth="1"/>
  </cols>
  <sheetData>
    <row r="1" spans="1:9" ht="45" customHeight="1" x14ac:dyDescent="0.25">
      <c r="A1" s="463" t="s">
        <v>1513</v>
      </c>
      <c r="B1" s="463"/>
    </row>
    <row r="2" spans="1:9" ht="31.5" x14ac:dyDescent="0.25">
      <c r="A2" s="48" t="s">
        <v>2751</v>
      </c>
      <c r="B2" s="48"/>
      <c r="C2" s="49"/>
      <c r="D2" s="49"/>
      <c r="E2" s="49"/>
      <c r="F2" s="216" t="s">
        <v>3071</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3" t="s">
        <v>2087</v>
      </c>
      <c r="F5" s="514"/>
      <c r="G5" s="157" t="s">
        <v>2086</v>
      </c>
      <c r="H5" s="155"/>
    </row>
    <row r="6" spans="1:9" x14ac:dyDescent="0.25">
      <c r="A6" s="51"/>
      <c r="B6" s="51"/>
      <c r="C6" s="51"/>
      <c r="D6" s="51"/>
      <c r="F6" s="158"/>
      <c r="G6" s="158"/>
    </row>
    <row r="7" spans="1:9" ht="18.75" customHeight="1" x14ac:dyDescent="0.25">
      <c r="A7" s="55"/>
      <c r="B7" s="465" t="s">
        <v>2114</v>
      </c>
      <c r="C7" s="466"/>
      <c r="D7" s="159"/>
      <c r="E7" s="465" t="s">
        <v>2103</v>
      </c>
      <c r="F7" s="464"/>
      <c r="G7" s="464"/>
      <c r="H7" s="466"/>
    </row>
    <row r="8" spans="1:9" ht="18.75" customHeight="1" x14ac:dyDescent="0.25">
      <c r="A8" s="51"/>
      <c r="B8" s="515" t="s">
        <v>2080</v>
      </c>
      <c r="C8" s="516"/>
      <c r="D8" s="159"/>
      <c r="E8" s="517" t="s">
        <v>80</v>
      </c>
      <c r="F8" s="518"/>
      <c r="G8" s="518"/>
      <c r="H8" s="519"/>
    </row>
    <row r="9" spans="1:9" ht="18.75" customHeight="1" x14ac:dyDescent="0.25">
      <c r="A9" s="51"/>
      <c r="B9" s="515" t="s">
        <v>2084</v>
      </c>
      <c r="C9" s="516"/>
      <c r="D9" s="160"/>
      <c r="E9" s="517"/>
      <c r="F9" s="518"/>
      <c r="G9" s="518"/>
      <c r="H9" s="519"/>
      <c r="I9" s="155"/>
    </row>
    <row r="10" spans="1:9" x14ac:dyDescent="0.25">
      <c r="A10" s="161"/>
      <c r="B10" s="520"/>
      <c r="C10" s="520"/>
      <c r="D10" s="159"/>
      <c r="E10" s="517"/>
      <c r="F10" s="518"/>
      <c r="G10" s="518"/>
      <c r="H10" s="519"/>
      <c r="I10" s="155"/>
    </row>
    <row r="11" spans="1:9" ht="15.75" thickBot="1" x14ac:dyDescent="0.3">
      <c r="A11" s="161"/>
      <c r="B11" s="521"/>
      <c r="C11" s="522"/>
      <c r="D11" s="160"/>
      <c r="E11" s="517"/>
      <c r="F11" s="518"/>
      <c r="G11" s="518"/>
      <c r="H11" s="519"/>
      <c r="I11" s="155"/>
    </row>
    <row r="12" spans="1:9" x14ac:dyDescent="0.25">
      <c r="A12" s="51"/>
      <c r="B12" s="162"/>
      <c r="C12" s="51"/>
      <c r="D12" s="51"/>
      <c r="E12" s="517"/>
      <c r="F12" s="518"/>
      <c r="G12" s="518"/>
      <c r="H12" s="519"/>
      <c r="I12" s="155"/>
    </row>
    <row r="13" spans="1:9" ht="15.75" customHeight="1" thickBot="1" x14ac:dyDescent="0.3">
      <c r="A13" s="51"/>
      <c r="B13" s="162"/>
      <c r="C13" s="51"/>
      <c r="D13" s="51"/>
      <c r="E13" s="508" t="s">
        <v>2115</v>
      </c>
      <c r="F13" s="509"/>
      <c r="G13" s="510" t="s">
        <v>2116</v>
      </c>
      <c r="H13" s="511"/>
      <c r="I13" s="155"/>
    </row>
    <row r="14" spans="1:9" x14ac:dyDescent="0.25">
      <c r="A14" s="51"/>
      <c r="B14" s="162"/>
      <c r="C14" s="51"/>
      <c r="D14" s="51"/>
      <c r="E14" s="163"/>
      <c r="F14" s="163"/>
      <c r="G14" s="51"/>
      <c r="H14" s="156"/>
    </row>
    <row r="15" spans="1:9" ht="18.75" customHeight="1" x14ac:dyDescent="0.25">
      <c r="A15" s="62"/>
      <c r="B15" s="512" t="s">
        <v>2117</v>
      </c>
      <c r="C15" s="512"/>
      <c r="D15" s="512"/>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512" t="s">
        <v>2084</v>
      </c>
      <c r="C20" s="512"/>
      <c r="D20" s="512"/>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2987</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455" t="s">
        <v>1581</v>
      </c>
      <c r="D26" s="455"/>
      <c r="E26" s="455"/>
      <c r="F26" s="455"/>
      <c r="G26" s="455"/>
      <c r="H26" s="455"/>
      <c r="I26" s="13"/>
      <c r="J26" s="7"/>
    </row>
    <row r="27" spans="2:14" x14ac:dyDescent="0.25">
      <c r="B27" s="5"/>
      <c r="C27" s="455"/>
      <c r="D27" s="455"/>
      <c r="E27" s="455"/>
      <c r="F27" s="455"/>
      <c r="G27" s="455"/>
      <c r="H27" s="455"/>
      <c r="I27" s="13"/>
      <c r="J27" s="7"/>
    </row>
    <row r="28" spans="2:14" x14ac:dyDescent="0.25">
      <c r="B28" s="5"/>
      <c r="C28" s="455" t="s">
        <v>1580</v>
      </c>
      <c r="D28" s="455"/>
      <c r="E28" s="455"/>
      <c r="F28" s="455"/>
      <c r="G28" s="455"/>
      <c r="H28" s="455"/>
      <c r="I28" s="13"/>
      <c r="J28" s="7"/>
    </row>
    <row r="29" spans="2:14" x14ac:dyDescent="0.25">
      <c r="B29" s="5"/>
      <c r="C29" s="455"/>
      <c r="D29" s="455"/>
      <c r="E29" s="455"/>
      <c r="F29" s="455"/>
      <c r="G29" s="455"/>
      <c r="H29" s="455"/>
      <c r="I29" s="13"/>
      <c r="J29" s="7"/>
    </row>
    <row r="30" spans="2:14" x14ac:dyDescent="0.25">
      <c r="B30" s="5"/>
      <c r="C30" s="455" t="s">
        <v>1582</v>
      </c>
      <c r="D30" s="455"/>
      <c r="E30" s="455"/>
      <c r="F30" s="455"/>
      <c r="G30" s="455"/>
      <c r="H30" s="455"/>
      <c r="I30" s="13"/>
      <c r="J30" s="7"/>
    </row>
    <row r="31" spans="2:14" x14ac:dyDescent="0.25">
      <c r="B31" s="5"/>
      <c r="C31" s="455"/>
      <c r="D31" s="455"/>
      <c r="E31" s="455"/>
      <c r="F31" s="455"/>
      <c r="G31" s="455"/>
      <c r="H31" s="455"/>
      <c r="I31" s="13"/>
      <c r="J31" s="7"/>
    </row>
    <row r="32" spans="2:14" x14ac:dyDescent="0.25">
      <c r="B32" s="5"/>
      <c r="C32" s="217" t="s">
        <v>2988</v>
      </c>
      <c r="D32" s="215"/>
      <c r="E32" s="215"/>
      <c r="F32" s="215"/>
      <c r="G32" s="215"/>
      <c r="H32" s="215"/>
      <c r="I32" s="13"/>
      <c r="J32" s="7"/>
    </row>
    <row r="33" spans="2:10" x14ac:dyDescent="0.25">
      <c r="B33" s="5"/>
      <c r="C33" t="s">
        <v>3036</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3072</v>
      </c>
      <c r="J75" s="21"/>
    </row>
    <row r="76" spans="2:10" ht="18.75" x14ac:dyDescent="0.3">
      <c r="B76" s="20"/>
      <c r="C76" s="457" t="s">
        <v>3073</v>
      </c>
      <c r="D76" s="457"/>
      <c r="E76" s="457"/>
      <c r="F76" s="457"/>
      <c r="G76" s="457"/>
      <c r="H76" s="457"/>
      <c r="I76" s="457"/>
      <c r="J76" s="21"/>
    </row>
    <row r="77" spans="2:10" x14ac:dyDescent="0.25">
      <c r="B77" s="20"/>
      <c r="J77" s="21"/>
    </row>
    <row r="78" spans="2:10" x14ac:dyDescent="0.25">
      <c r="B78" s="20"/>
      <c r="C78" s="195" t="s">
        <v>3047</v>
      </c>
      <c r="J78" s="21"/>
    </row>
    <row r="79" spans="2:10" x14ac:dyDescent="0.25">
      <c r="B79" s="20"/>
      <c r="C79" s="195" t="s">
        <v>3074</v>
      </c>
      <c r="J79" s="21"/>
    </row>
    <row r="80" spans="2:10" x14ac:dyDescent="0.25">
      <c r="B80" s="20"/>
      <c r="C80" s="195" t="s">
        <v>3075</v>
      </c>
      <c r="J80" s="21"/>
    </row>
    <row r="81" spans="2:10" x14ac:dyDescent="0.25">
      <c r="B81" s="20"/>
      <c r="C81" s="195" t="s">
        <v>3076</v>
      </c>
      <c r="J81" s="21"/>
    </row>
    <row r="82" spans="2:10" x14ac:dyDescent="0.25">
      <c r="B82" s="20"/>
      <c r="C82" s="456" t="s">
        <v>3077</v>
      </c>
      <c r="D82" s="456"/>
      <c r="E82" s="456"/>
      <c r="F82" s="456"/>
      <c r="G82" s="456"/>
      <c r="H82" s="456"/>
      <c r="I82" s="456"/>
      <c r="J82" s="21"/>
    </row>
    <row r="83" spans="2:10" x14ac:dyDescent="0.25">
      <c r="B83" s="20"/>
      <c r="C83" s="456" t="s">
        <v>3078</v>
      </c>
      <c r="D83" s="456"/>
      <c r="E83" s="456"/>
      <c r="F83" s="456"/>
      <c r="G83" s="456"/>
      <c r="H83" s="456"/>
      <c r="I83" s="456"/>
      <c r="J83" s="21"/>
    </row>
    <row r="84" spans="2:10" x14ac:dyDescent="0.25">
      <c r="B84" s="20"/>
      <c r="C84" s="195" t="s">
        <v>3079</v>
      </c>
      <c r="J84" s="21"/>
    </row>
    <row r="85" spans="2:10" x14ac:dyDescent="0.25">
      <c r="B85" s="20"/>
      <c r="C85" s="195" t="s">
        <v>3080</v>
      </c>
      <c r="J85" s="21"/>
    </row>
    <row r="86" spans="2:10" x14ac:dyDescent="0.25">
      <c r="B86" s="20"/>
      <c r="C86" s="195" t="s">
        <v>3081</v>
      </c>
      <c r="J86" s="21"/>
    </row>
    <row r="87" spans="2:10" x14ac:dyDescent="0.25">
      <c r="B87" s="20"/>
      <c r="C87" s="195" t="s">
        <v>3082</v>
      </c>
      <c r="J87" s="21"/>
    </row>
    <row r="88" spans="2:10" x14ac:dyDescent="0.25">
      <c r="B88" s="20"/>
      <c r="C88" s="195" t="s">
        <v>3086</v>
      </c>
      <c r="J88" s="21"/>
    </row>
    <row r="89" spans="2:10" x14ac:dyDescent="0.25">
      <c r="B89" s="20"/>
      <c r="C89" s="195" t="s">
        <v>3083</v>
      </c>
      <c r="J89" s="21"/>
    </row>
    <row r="90" spans="2:10" x14ac:dyDescent="0.25">
      <c r="B90" s="20"/>
      <c r="C90" s="195" t="s">
        <v>3084</v>
      </c>
      <c r="J90" s="21"/>
    </row>
    <row r="91" spans="2:10" x14ac:dyDescent="0.25">
      <c r="B91" s="20"/>
      <c r="C91" s="195" t="s">
        <v>3085</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C19" activeCellId="1" sqref="C36 C19"/>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8" t="s">
        <v>36</v>
      </c>
      <c r="B1" s="459"/>
      <c r="C1" s="459"/>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3063</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460" t="s">
        <v>3066</v>
      </c>
      <c r="B35" s="461"/>
      <c r="C35" s="462"/>
    </row>
    <row r="36" spans="1:3" ht="60" x14ac:dyDescent="0.25">
      <c r="B36" s="41" t="s">
        <v>3065</v>
      </c>
      <c r="C36" s="44" t="s">
        <v>3068</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3071</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3098</v>
      </c>
      <c r="E15" s="57"/>
      <c r="F15" s="57"/>
      <c r="H15" s="49"/>
      <c r="L15" s="49"/>
      <c r="M15" s="49"/>
    </row>
    <row r="16" spans="1:13" x14ac:dyDescent="0.25">
      <c r="A16" s="51" t="s">
        <v>83</v>
      </c>
      <c r="B16" s="65" t="s">
        <v>2990</v>
      </c>
      <c r="C16" s="51" t="s">
        <v>3178</v>
      </c>
      <c r="E16" s="57"/>
      <c r="F16" s="57"/>
      <c r="H16" s="49"/>
      <c r="L16" s="49"/>
      <c r="M16" s="49"/>
    </row>
    <row r="17" spans="1:13" x14ac:dyDescent="0.25">
      <c r="A17" s="51" t="s">
        <v>85</v>
      </c>
      <c r="B17" s="65" t="s">
        <v>84</v>
      </c>
      <c r="C17" s="51" t="s">
        <v>3101</v>
      </c>
      <c r="E17" s="57"/>
      <c r="F17" s="57"/>
      <c r="H17" s="49"/>
      <c r="L17" s="49"/>
      <c r="M17" s="49"/>
    </row>
    <row r="18" spans="1:13" outlineLevel="1" x14ac:dyDescent="0.25">
      <c r="A18" s="51" t="s">
        <v>2989</v>
      </c>
      <c r="B18" s="65" t="s">
        <v>86</v>
      </c>
      <c r="C18" s="229">
        <v>45747</v>
      </c>
      <c r="E18" s="57"/>
      <c r="F18" s="57"/>
      <c r="H18" s="49"/>
      <c r="L18" s="49"/>
      <c r="M18" s="49"/>
    </row>
    <row r="19" spans="1:13" outlineLevel="1" x14ac:dyDescent="0.25">
      <c r="A19" s="51" t="s">
        <v>3061</v>
      </c>
      <c r="B19" s="65" t="s">
        <v>3069</v>
      </c>
      <c r="C19" s="229"/>
      <c r="E19" s="57"/>
      <c r="F19" s="57"/>
      <c r="H19" s="49"/>
      <c r="L19" s="49"/>
      <c r="M19" s="49"/>
    </row>
    <row r="20" spans="1:13" outlineLevel="1" x14ac:dyDescent="0.25">
      <c r="A20" s="51" t="s">
        <v>87</v>
      </c>
      <c r="B20" s="66" t="s">
        <v>3102</v>
      </c>
      <c r="C20" s="51" t="s">
        <v>3103</v>
      </c>
      <c r="E20" s="57"/>
      <c r="F20" s="57"/>
      <c r="H20" s="49"/>
      <c r="L20" s="49"/>
      <c r="M20" s="49"/>
    </row>
    <row r="21" spans="1:13" outlineLevel="1" x14ac:dyDescent="0.25">
      <c r="A21" s="51" t="s">
        <v>88</v>
      </c>
      <c r="B21" s="66" t="s">
        <v>3104</v>
      </c>
      <c r="C21" s="51" t="s">
        <v>3105</v>
      </c>
      <c r="E21" s="57"/>
      <c r="F21" s="57"/>
      <c r="H21" s="49"/>
      <c r="L21" s="49"/>
      <c r="M21" s="49"/>
    </row>
    <row r="22" spans="1:13" outlineLevel="1" x14ac:dyDescent="0.25">
      <c r="A22" s="51" t="s">
        <v>89</v>
      </c>
      <c r="B22" s="66" t="s">
        <v>3106</v>
      </c>
      <c r="C22" s="51" t="s">
        <v>3107</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3059</v>
      </c>
      <c r="C27" s="51" t="s">
        <v>3108</v>
      </c>
      <c r="D27" s="68"/>
      <c r="E27" s="68"/>
      <c r="F27" s="68"/>
      <c r="H27" s="49"/>
      <c r="L27" s="49"/>
      <c r="M27" s="49"/>
    </row>
    <row r="28" spans="1:13" x14ac:dyDescent="0.25">
      <c r="A28" s="51" t="s">
        <v>94</v>
      </c>
      <c r="B28" s="199" t="s">
        <v>2749</v>
      </c>
      <c r="C28" s="164" t="s">
        <v>3108</v>
      </c>
      <c r="D28" s="68"/>
      <c r="E28" s="68"/>
      <c r="F28" s="68"/>
      <c r="H28" s="49"/>
      <c r="L28" s="49"/>
    </row>
    <row r="29" spans="1:13" x14ac:dyDescent="0.25">
      <c r="A29" s="51" t="s">
        <v>96</v>
      </c>
      <c r="B29" s="67" t="s">
        <v>95</v>
      </c>
      <c r="C29" s="51" t="s">
        <v>3108</v>
      </c>
      <c r="E29" s="68"/>
      <c r="F29" s="68"/>
      <c r="H29" s="49"/>
      <c r="L29" s="49"/>
    </row>
    <row r="30" spans="1:13" outlineLevel="1" x14ac:dyDescent="0.25">
      <c r="A30" s="51" t="s">
        <v>98</v>
      </c>
      <c r="B30" s="67" t="s">
        <v>97</v>
      </c>
      <c r="C30" s="231" t="s">
        <v>3179</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227075.01259422174</v>
      </c>
      <c r="F38" s="68"/>
      <c r="H38" s="49"/>
      <c r="L38" s="49"/>
      <c r="M38" s="49"/>
    </row>
    <row r="39" spans="1:14" x14ac:dyDescent="0.25">
      <c r="A39" s="51" t="s">
        <v>106</v>
      </c>
      <c r="B39" s="68" t="s">
        <v>107</v>
      </c>
      <c r="C39" s="132">
        <v>205424.58</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2.5393583349284501E-2</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2991</v>
      </c>
      <c r="B47" s="212" t="s">
        <v>2992</v>
      </c>
      <c r="C47" s="218">
        <f>IF(OR(C38="[For completion]",C39="[For completion]"),"", C38-C39)</f>
        <v>21650.432594221755</v>
      </c>
      <c r="D47" s="129"/>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t="s">
        <v>3180</v>
      </c>
      <c r="C51" s="87"/>
      <c r="D51" s="87">
        <v>0.12315642472324119</v>
      </c>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202175.77</v>
      </c>
      <c r="E53" s="76"/>
      <c r="F53" s="139">
        <f>IF($C$58=0,"",IF(C53="[for completion]","",C53/$C$58))</f>
        <v>0.89034793297611192</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24899.244735193854</v>
      </c>
      <c r="E56" s="76"/>
      <c r="F56" s="139">
        <f>IF($C$58=0,"",IF(C56="[for completion]","",C56/$C$58))</f>
        <v>0.10965206702388811</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227075.01473519384</v>
      </c>
      <c r="D58" s="76"/>
      <c r="E58" s="76"/>
      <c r="F58" s="140">
        <f>SUM(F53:F57)</f>
        <v>1</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20.574468043202295</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6037.4908801585052</v>
      </c>
      <c r="D70" s="132" t="s">
        <v>1193</v>
      </c>
      <c r="E70" s="47"/>
      <c r="F70" s="139">
        <f t="shared" ref="F70:F76" si="1">IF($C$77=0,"",IF(C70="[for completion]","",C70/$C$77))</f>
        <v>2.6588090037660238E-2</v>
      </c>
      <c r="G70" s="139" t="str">
        <f>IF($D$77=0,"",IF(D70="[Mark as ND1 if not relevant]","",D70/$D$77))</f>
        <v/>
      </c>
      <c r="H70" s="49"/>
      <c r="L70" s="49"/>
      <c r="M70" s="49"/>
      <c r="N70" s="81"/>
    </row>
    <row r="71" spans="1:14" x14ac:dyDescent="0.25">
      <c r="A71" s="51" t="s">
        <v>151</v>
      </c>
      <c r="B71" s="47" t="s">
        <v>1536</v>
      </c>
      <c r="C71" s="132">
        <v>4839.9221138597404</v>
      </c>
      <c r="D71" s="132" t="s">
        <v>1193</v>
      </c>
      <c r="E71" s="47"/>
      <c r="F71" s="139">
        <f t="shared" si="1"/>
        <v>2.1314199473405619E-2</v>
      </c>
      <c r="G71" s="139" t="str">
        <f t="shared" ref="G71:G76" si="2">IF($D$77=0,"",IF(D71="[Mark as ND1 if not relevant]","",D71/$D$77))</f>
        <v/>
      </c>
      <c r="H71" s="49"/>
      <c r="L71" s="49"/>
      <c r="M71" s="49"/>
      <c r="N71" s="81"/>
    </row>
    <row r="72" spans="1:14" x14ac:dyDescent="0.25">
      <c r="A72" s="51" t="s">
        <v>152</v>
      </c>
      <c r="B72" s="47" t="s">
        <v>1537</v>
      </c>
      <c r="C72" s="132">
        <v>7419.1855421810842</v>
      </c>
      <c r="D72" s="132" t="s">
        <v>1193</v>
      </c>
      <c r="E72" s="47"/>
      <c r="F72" s="139">
        <f t="shared" si="1"/>
        <v>3.2672839945795319E-2</v>
      </c>
      <c r="G72" s="139" t="str">
        <f t="shared" si="2"/>
        <v/>
      </c>
      <c r="H72" s="49"/>
      <c r="L72" s="49"/>
      <c r="M72" s="49"/>
      <c r="N72" s="81"/>
    </row>
    <row r="73" spans="1:14" x14ac:dyDescent="0.25">
      <c r="A73" s="51" t="s">
        <v>153</v>
      </c>
      <c r="B73" s="47" t="s">
        <v>1538</v>
      </c>
      <c r="C73" s="132">
        <v>3310.8093262689986</v>
      </c>
      <c r="D73" s="132" t="s">
        <v>1193</v>
      </c>
      <c r="E73" s="47"/>
      <c r="F73" s="139">
        <f t="shared" si="1"/>
        <v>1.4580245040809786E-2</v>
      </c>
      <c r="G73" s="139" t="str">
        <f t="shared" si="2"/>
        <v/>
      </c>
      <c r="H73" s="49"/>
      <c r="L73" s="49"/>
      <c r="M73" s="49"/>
      <c r="N73" s="81"/>
    </row>
    <row r="74" spans="1:14" x14ac:dyDescent="0.25">
      <c r="A74" s="51" t="s">
        <v>154</v>
      </c>
      <c r="B74" s="47" t="s">
        <v>1539</v>
      </c>
      <c r="C74" s="132">
        <v>3512.3211216014315</v>
      </c>
      <c r="D74" s="132" t="s">
        <v>1193</v>
      </c>
      <c r="E74" s="47"/>
      <c r="F74" s="139">
        <f t="shared" si="1"/>
        <v>1.5467668949897104E-2</v>
      </c>
      <c r="G74" s="139" t="str">
        <f t="shared" si="2"/>
        <v/>
      </c>
      <c r="H74" s="49"/>
      <c r="L74" s="49"/>
      <c r="M74" s="49"/>
      <c r="N74" s="81"/>
    </row>
    <row r="75" spans="1:14" x14ac:dyDescent="0.25">
      <c r="A75" s="51" t="s">
        <v>155</v>
      </c>
      <c r="B75" s="47" t="s">
        <v>1540</v>
      </c>
      <c r="C75" s="132">
        <v>3915.9567080389802</v>
      </c>
      <c r="D75" s="132" t="s">
        <v>1193</v>
      </c>
      <c r="E75" s="47"/>
      <c r="F75" s="139">
        <f t="shared" si="1"/>
        <v>1.7245211894081822E-2</v>
      </c>
      <c r="G75" s="139" t="str">
        <f t="shared" si="2"/>
        <v/>
      </c>
      <c r="H75" s="49"/>
      <c r="L75" s="49"/>
      <c r="M75" s="49"/>
      <c r="N75" s="81"/>
    </row>
    <row r="76" spans="1:14" x14ac:dyDescent="0.25">
      <c r="A76" s="51" t="s">
        <v>156</v>
      </c>
      <c r="B76" s="47" t="s">
        <v>1541</v>
      </c>
      <c r="C76" s="132">
        <v>198039.32690213202</v>
      </c>
      <c r="D76" s="132" t="s">
        <v>1193</v>
      </c>
      <c r="E76" s="47"/>
      <c r="F76" s="139">
        <f t="shared" si="1"/>
        <v>0.87213174465835019</v>
      </c>
      <c r="G76" s="139" t="str">
        <f t="shared" si="2"/>
        <v/>
      </c>
      <c r="H76" s="49"/>
      <c r="L76" s="49"/>
      <c r="M76" s="49"/>
      <c r="N76" s="81"/>
    </row>
    <row r="77" spans="1:14" x14ac:dyDescent="0.25">
      <c r="A77" s="51" t="s">
        <v>157</v>
      </c>
      <c r="B77" s="84" t="s">
        <v>136</v>
      </c>
      <c r="C77" s="134">
        <f>SUM(C70:C76)</f>
        <v>227075.01259424075</v>
      </c>
      <c r="D77" s="134">
        <f>SUM(D70:D76)</f>
        <v>0</v>
      </c>
      <c r="E77" s="68"/>
      <c r="F77" s="140">
        <f>SUM(F70:F76)</f>
        <v>1</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7.09</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43395.75</v>
      </c>
      <c r="D93" s="132" t="s">
        <v>1193</v>
      </c>
      <c r="E93" s="47"/>
      <c r="F93" s="139">
        <f>IF($C$100=0,"",IF(C93="[for completion]","",IF(C93="","",C93/$C$100)))</f>
        <v>0.21124907307825933</v>
      </c>
      <c r="G93" s="139" t="str">
        <f>IF($D$100=0,"",IF(D93="[Mark as ND1 if not relevant]","",IF(D93="","",D93/$D$100)))</f>
        <v/>
      </c>
      <c r="H93" s="49"/>
      <c r="L93" s="49"/>
      <c r="M93" s="49"/>
      <c r="N93" s="81"/>
    </row>
    <row r="94" spans="1:14" x14ac:dyDescent="0.25">
      <c r="A94" s="51" t="s">
        <v>179</v>
      </c>
      <c r="B94" s="47" t="s">
        <v>1536</v>
      </c>
      <c r="C94" s="132">
        <v>40105.910000000003</v>
      </c>
      <c r="D94" s="132" t="s">
        <v>1193</v>
      </c>
      <c r="E94" s="47"/>
      <c r="F94" s="139">
        <f t="shared" ref="F94:F99" si="5">IF($C$100=0,"",IF(C94="[for completion]","",IF(C94="","",C94/$C$100)))</f>
        <v>0.19523424096737796</v>
      </c>
      <c r="G94" s="139" t="str">
        <f t="shared" ref="G94:G99" si="6">IF($D$100=0,"",IF(D94="[Mark as ND1 if not relevant]","",IF(D94="","",D94/$D$100)))</f>
        <v/>
      </c>
      <c r="H94" s="49"/>
      <c r="L94" s="49"/>
      <c r="M94" s="49"/>
      <c r="N94" s="81"/>
    </row>
    <row r="95" spans="1:14" x14ac:dyDescent="0.25">
      <c r="A95" s="51" t="s">
        <v>180</v>
      </c>
      <c r="B95" s="47" t="s">
        <v>1537</v>
      </c>
      <c r="C95" s="132">
        <v>29992.15</v>
      </c>
      <c r="D95" s="132" t="s">
        <v>1193</v>
      </c>
      <c r="E95" s="47"/>
      <c r="F95" s="139">
        <f t="shared" si="5"/>
        <v>0.14600079240764627</v>
      </c>
      <c r="G95" s="139" t="str">
        <f t="shared" si="6"/>
        <v/>
      </c>
      <c r="H95" s="49"/>
      <c r="L95" s="49"/>
      <c r="M95" s="49"/>
      <c r="N95" s="81"/>
    </row>
    <row r="96" spans="1:14" x14ac:dyDescent="0.25">
      <c r="A96" s="51" t="s">
        <v>181</v>
      </c>
      <c r="B96" s="47" t="s">
        <v>1538</v>
      </c>
      <c r="C96" s="132">
        <v>29978.69</v>
      </c>
      <c r="D96" s="132" t="s">
        <v>1193</v>
      </c>
      <c r="E96" s="47"/>
      <c r="F96" s="139">
        <f t="shared" si="5"/>
        <v>0.14593526957364447</v>
      </c>
      <c r="G96" s="139" t="str">
        <f t="shared" si="6"/>
        <v/>
      </c>
      <c r="H96" s="49"/>
      <c r="L96" s="49"/>
      <c r="M96" s="49"/>
      <c r="N96" s="81"/>
    </row>
    <row r="97" spans="1:14" x14ac:dyDescent="0.25">
      <c r="A97" s="51" t="s">
        <v>182</v>
      </c>
      <c r="B97" s="47" t="s">
        <v>1539</v>
      </c>
      <c r="C97" s="132">
        <v>15609.24</v>
      </c>
      <c r="D97" s="132" t="s">
        <v>1193</v>
      </c>
      <c r="E97" s="47"/>
      <c r="F97" s="139">
        <f t="shared" si="5"/>
        <v>7.5985263106550488E-2</v>
      </c>
      <c r="G97" s="139" t="str">
        <f t="shared" si="6"/>
        <v/>
      </c>
      <c r="H97" s="49"/>
      <c r="L97" s="49"/>
      <c r="M97" s="49"/>
    </row>
    <row r="98" spans="1:14" x14ac:dyDescent="0.25">
      <c r="A98" s="51" t="s">
        <v>183</v>
      </c>
      <c r="B98" s="47" t="s">
        <v>1540</v>
      </c>
      <c r="C98" s="132">
        <v>146.19</v>
      </c>
      <c r="D98" s="132" t="s">
        <v>1193</v>
      </c>
      <c r="E98" s="47"/>
      <c r="F98" s="139">
        <f t="shared" si="5"/>
        <v>7.1164807598234233E-4</v>
      </c>
      <c r="G98" s="139" t="str">
        <f t="shared" si="6"/>
        <v/>
      </c>
      <c r="H98" s="49"/>
      <c r="L98" s="49"/>
      <c r="M98" s="49"/>
    </row>
    <row r="99" spans="1:14" x14ac:dyDescent="0.25">
      <c r="A99" s="51" t="s">
        <v>184</v>
      </c>
      <c r="B99" s="47" t="s">
        <v>1541</v>
      </c>
      <c r="C99" s="132">
        <v>46196.639999999999</v>
      </c>
      <c r="D99" s="132" t="s">
        <v>1193</v>
      </c>
      <c r="E99" s="47"/>
      <c r="F99" s="139">
        <f t="shared" si="5"/>
        <v>0.22488371279053912</v>
      </c>
      <c r="G99" s="139" t="str">
        <f t="shared" si="6"/>
        <v/>
      </c>
      <c r="H99" s="49"/>
      <c r="L99" s="49"/>
      <c r="M99" s="49"/>
    </row>
    <row r="100" spans="1:14" x14ac:dyDescent="0.25">
      <c r="A100" s="51" t="s">
        <v>185</v>
      </c>
      <c r="B100" s="84" t="s">
        <v>136</v>
      </c>
      <c r="C100" s="134">
        <f>SUM(C93:C99)</f>
        <v>205424.57</v>
      </c>
      <c r="D100" s="134">
        <f>SUM(D93:D99)</f>
        <v>0</v>
      </c>
      <c r="E100" s="68"/>
      <c r="F100" s="140">
        <f>SUM(F93:F99)</f>
        <v>1</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580.99</v>
      </c>
      <c r="D112" s="132">
        <v>580.99</v>
      </c>
      <c r="E112" s="77"/>
      <c r="F112" s="139">
        <f t="shared" ref="F112:F116" si="7">IF($C$131=0,"",IF(C112="[for completion]","",IF(C112="","",C112/$C$131)))</f>
        <v>2.8736875838286657E-3</v>
      </c>
      <c r="G112" s="139">
        <f t="shared" ref="G112:G116" si="8">IF($D$131=0,"",IF(D112="[for completion]","",IF(D112="","",D112/$D$131)))</f>
        <v>2.8736875838286657E-3</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201594.78</v>
      </c>
      <c r="D118" s="132">
        <v>201594.78</v>
      </c>
      <c r="E118" s="68"/>
      <c r="F118" s="139">
        <f t="shared" si="9"/>
        <v>0.99712631241617133</v>
      </c>
      <c r="G118" s="139">
        <f t="shared" si="10"/>
        <v>0.99712631241617133</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3060</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v>0</v>
      </c>
      <c r="D129" s="132">
        <v>0</v>
      </c>
      <c r="E129" s="68"/>
      <c r="F129" s="139">
        <f t="shared" si="11"/>
        <v>0</v>
      </c>
      <c r="G129" s="139">
        <f t="shared" si="12"/>
        <v>0</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202175.77</v>
      </c>
      <c r="D131" s="132">
        <f>SUM(D112:D130)</f>
        <v>202175.77</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614.79999999999995</v>
      </c>
      <c r="D138" s="132">
        <v>614.79999999999995</v>
      </c>
      <c r="E138" s="77"/>
      <c r="F138" s="139">
        <f t="shared" ref="F138:F141" si="13">IF($C$157=0,"",IF(C138="[for completion]","",IF(C138="","",C138/$C$157)))</f>
        <v>2.9928257371719712E-3</v>
      </c>
      <c r="G138" s="139">
        <f t="shared" ref="G138:G141" si="14">IF($D$157=0,"",IF(D138="[for completion]","",IF(D138="","",D138/$D$157)))</f>
        <v>2.9928257371719712E-3</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204809.79</v>
      </c>
      <c r="D144" s="132">
        <v>204809.79</v>
      </c>
      <c r="E144" s="68"/>
      <c r="F144" s="139">
        <f t="shared" si="15"/>
        <v>0.99700717426282803</v>
      </c>
      <c r="G144" s="139">
        <f t="shared" si="16"/>
        <v>0.99700717426282803</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3060</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205424.59</v>
      </c>
      <c r="D157" s="132">
        <f>SUM(D138:D156)</f>
        <v>205424.59</v>
      </c>
      <c r="E157" s="68"/>
      <c r="F157" s="139">
        <f>SUM(F138:F156)</f>
        <v>1</v>
      </c>
      <c r="G157" s="139">
        <f>SUM(G138:G156)</f>
        <v>1</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94180.02</v>
      </c>
      <c r="D164" s="132">
        <v>94180.02</v>
      </c>
      <c r="E164" s="88"/>
      <c r="F164" s="139">
        <f>IF($C$167=0,"",IF(C164="[for completion]","",IF(C164="","",C164/$C$167)))</f>
        <v>0.45846517206143622</v>
      </c>
      <c r="G164" s="139">
        <f>IF($D$167=0,"",IF(D164="[for completion]","",IF(D164="","",D164/$D$167)))</f>
        <v>0.45846517206143622</v>
      </c>
      <c r="H164" s="49"/>
      <c r="L164" s="49"/>
      <c r="M164" s="49"/>
      <c r="N164" s="81"/>
    </row>
    <row r="165" spans="1:14" x14ac:dyDescent="0.25">
      <c r="A165" s="51" t="s">
        <v>258</v>
      </c>
      <c r="B165" s="49" t="s">
        <v>259</v>
      </c>
      <c r="C165" s="132">
        <v>111244.57</v>
      </c>
      <c r="D165" s="132">
        <v>111244.57</v>
      </c>
      <c r="E165" s="88"/>
      <c r="F165" s="139">
        <f>IF($C$167=0,"",IF(C165="[for completion]","",IF(C165="","",C165/$C$167)))</f>
        <v>0.54153482793856367</v>
      </c>
      <c r="G165" s="139">
        <f>IF($D$167=0,"",IF(D165="[for completion]","",IF(D165="","",D165/$D$167)))</f>
        <v>0.54153482793856367</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205424.59000000003</v>
      </c>
      <c r="D167" s="142">
        <f>SUM(D164:D166)</f>
        <v>205424.59000000003</v>
      </c>
      <c r="E167" s="88"/>
      <c r="F167" s="141">
        <f>SUM(F164:F166)</f>
        <v>0.99999999999999989</v>
      </c>
      <c r="G167" s="141">
        <f>SUM(G164:G166)</f>
        <v>0.99999999999999989</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988.84321105474464</v>
      </c>
      <c r="E175" s="79"/>
      <c r="F175" s="139">
        <f>IF($C$179=0,"",IF(C175="[for completion]","",C175/$C$179))</f>
        <v>3.9713783352515249E-2</v>
      </c>
      <c r="G175" s="77"/>
      <c r="H175" s="49"/>
      <c r="L175" s="49"/>
      <c r="M175" s="49"/>
      <c r="N175" s="81"/>
    </row>
    <row r="176" spans="1:14" x14ac:dyDescent="0.25">
      <c r="A176" s="51" t="s">
        <v>271</v>
      </c>
      <c r="B176" s="68" t="s">
        <v>272</v>
      </c>
      <c r="C176" s="132">
        <v>112.71900679518939</v>
      </c>
      <c r="E176" s="79"/>
      <c r="F176" s="139">
        <f>IF($C$179=0,"",IF(C176="[for completion]","",C176/$C$179))</f>
        <v>4.5270050555335376E-3</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23797.682517343921</v>
      </c>
      <c r="E178" s="79"/>
      <c r="F178" s="139">
        <f t="shared" ref="F178:F187" si="17">IF($C$179=0,"",IF(C178="[for completion]","",C178/$C$179))</f>
        <v>0.95575921159195132</v>
      </c>
      <c r="G178" s="77"/>
      <c r="H178" s="49"/>
      <c r="L178" s="49"/>
      <c r="M178" s="49"/>
      <c r="N178" s="81"/>
    </row>
    <row r="179" spans="1:14" x14ac:dyDescent="0.25">
      <c r="A179" s="51" t="s">
        <v>9</v>
      </c>
      <c r="B179" s="84" t="s">
        <v>136</v>
      </c>
      <c r="C179" s="134">
        <f>SUM(C174:C178)</f>
        <v>24899.244735193854</v>
      </c>
      <c r="E179" s="79"/>
      <c r="F179" s="140">
        <f>SUM(F174:F178)</f>
        <v>1</v>
      </c>
      <c r="G179" s="77"/>
      <c r="H179" s="49"/>
      <c r="L179" s="49"/>
      <c r="M179" s="49"/>
      <c r="N179" s="81"/>
    </row>
    <row r="180" spans="1:14" outlineLevel="1" x14ac:dyDescent="0.25">
      <c r="A180" s="51" t="s">
        <v>276</v>
      </c>
      <c r="B180" s="90" t="s">
        <v>277</v>
      </c>
      <c r="C180" s="132">
        <v>988.84321105474464</v>
      </c>
      <c r="E180" s="79"/>
      <c r="F180" s="139">
        <f t="shared" si="17"/>
        <v>3.9713783352515249E-2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112.71900679518939</v>
      </c>
      <c r="E183" s="79"/>
      <c r="F183" s="139">
        <f t="shared" si="17"/>
        <v>4.5270050555335376E-3</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24899.244735193854</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24899.244735193854</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24899.244735193854</v>
      </c>
      <c r="E217" s="88"/>
      <c r="F217" s="139">
        <f>IF($C$38=0,"",IF(C217="[for completion]","",IF(C217="","",C217/$C$38)))</f>
        <v>0.10965206805774037</v>
      </c>
      <c r="G217" s="139">
        <f>IF($C$39=0,"",IF(C217="[for completion]","",IF(C217="","",C217/$C$39)))</f>
        <v>0.12120869243200524</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24899.244735193854</v>
      </c>
      <c r="E220" s="88"/>
      <c r="F220" s="129">
        <f>SUM(F217:F219)</f>
        <v>0.10965206805774037</v>
      </c>
      <c r="G220" s="129">
        <f>SUM(G217:G219)</f>
        <v>0.12120869243200524</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231" t="str">
        <f>C30</f>
        <v>DLR Kredit A/S :: Covered Bond Label</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2765</v>
      </c>
      <c r="C239" s="70"/>
      <c r="D239" s="70"/>
      <c r="E239" s="70"/>
      <c r="F239" s="70"/>
      <c r="G239" s="70"/>
      <c r="H239" s="49"/>
      <c r="K239"/>
      <c r="L239"/>
      <c r="M239"/>
      <c r="N239"/>
    </row>
    <row r="240" spans="1:14" ht="30" outlineLevel="1" x14ac:dyDescent="0.25">
      <c r="A240" s="51" t="s">
        <v>1589</v>
      </c>
      <c r="B240" s="51" t="s">
        <v>2764</v>
      </c>
      <c r="C240" s="51" t="s">
        <v>3108</v>
      </c>
      <c r="G240"/>
      <c r="H240" s="49"/>
      <c r="K240"/>
      <c r="L240"/>
      <c r="M240"/>
      <c r="N240"/>
    </row>
    <row r="241" spans="1:14" outlineLevel="1" x14ac:dyDescent="0.25">
      <c r="A241" s="51" t="s">
        <v>1590</v>
      </c>
      <c r="B241" s="51" t="s">
        <v>3033</v>
      </c>
      <c r="C241" s="51" t="s">
        <v>3108</v>
      </c>
      <c r="G241"/>
      <c r="H241" s="49"/>
      <c r="K241"/>
      <c r="L241"/>
      <c r="M241"/>
      <c r="N241"/>
    </row>
    <row r="242" spans="1:14" outlineLevel="1" x14ac:dyDescent="0.25">
      <c r="A242" s="51" t="s">
        <v>2213</v>
      </c>
      <c r="B242" s="51" t="s">
        <v>2755</v>
      </c>
      <c r="C242" s="51" t="s">
        <v>3109</v>
      </c>
      <c r="G242"/>
      <c r="H242" s="49"/>
      <c r="K242"/>
      <c r="L242"/>
      <c r="M242"/>
      <c r="N242"/>
    </row>
    <row r="243" spans="1:14" ht="45" outlineLevel="1" x14ac:dyDescent="0.25">
      <c r="A243" s="51" t="s">
        <v>2214</v>
      </c>
      <c r="B243" s="51" t="s">
        <v>2763</v>
      </c>
      <c r="C243" s="51" t="s">
        <v>3110</v>
      </c>
      <c r="G243"/>
      <c r="H243" s="49"/>
      <c r="K243"/>
      <c r="L243"/>
      <c r="M243"/>
      <c r="N243"/>
    </row>
    <row r="244" spans="1:14" outlineLevel="1" x14ac:dyDescent="0.25">
      <c r="A244" s="51" t="s">
        <v>2760</v>
      </c>
      <c r="B244" s="51" t="s">
        <v>2756</v>
      </c>
      <c r="C244" s="225" t="s">
        <v>2758</v>
      </c>
      <c r="D244" s="225" t="s">
        <v>3042</v>
      </c>
      <c r="E244" s="164"/>
      <c r="G244"/>
      <c r="H244" s="49"/>
      <c r="K244"/>
      <c r="L244"/>
      <c r="M244"/>
      <c r="N244"/>
    </row>
    <row r="245" spans="1:14" outlineLevel="1" x14ac:dyDescent="0.25">
      <c r="A245" s="51" t="s">
        <v>2761</v>
      </c>
      <c r="B245" s="51" t="s">
        <v>2759</v>
      </c>
      <c r="C245" s="164" t="s">
        <v>2754</v>
      </c>
      <c r="G245"/>
      <c r="H245" s="49"/>
      <c r="K245"/>
      <c r="L245"/>
      <c r="M245"/>
      <c r="N245"/>
    </row>
    <row r="246" spans="1:14" outlineLevel="1" x14ac:dyDescent="0.25">
      <c r="A246" s="51" t="s">
        <v>2762</v>
      </c>
      <c r="B246" s="51" t="s">
        <v>3034</v>
      </c>
      <c r="C246" s="51" t="s">
        <v>2757</v>
      </c>
      <c r="G246"/>
      <c r="H246" s="49"/>
      <c r="K246"/>
      <c r="L246"/>
      <c r="M246"/>
      <c r="N246"/>
    </row>
    <row r="247" spans="1:14" outlineLevel="1" x14ac:dyDescent="0.25">
      <c r="A247" s="51" t="s">
        <v>1592</v>
      </c>
      <c r="B247" s="51" t="s">
        <v>3175</v>
      </c>
      <c r="C247" s="51">
        <v>6216</v>
      </c>
      <c r="D247"/>
      <c r="E247"/>
      <c r="F247"/>
      <c r="G247"/>
      <c r="H247" s="49"/>
      <c r="K247"/>
      <c r="L247"/>
      <c r="M247"/>
      <c r="N247"/>
    </row>
    <row r="248" spans="1:14" ht="76.5" outlineLevel="1" x14ac:dyDescent="0.25">
      <c r="A248" s="51" t="s">
        <v>1593</v>
      </c>
      <c r="B248" s="51" t="s">
        <v>3176</v>
      </c>
      <c r="C248" s="51" t="s">
        <v>3177</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2986</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xr:uid="{D84381D8-3FE0-4003-BDAF-BDA86BE0B06A}"/>
    <hyperlink ref="C229" r:id="rId6" display="https://www.coveredbondlabel.com/issuer/3-dlr-kredit-a-s" xr:uid="{2B9A8368-854F-4D3F-BD41-072C84ABE5DC}"/>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3071</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60519.29</v>
      </c>
      <c r="F12" s="139">
        <f>IF($C$15=0,"",IF(C12="[for completion]","",C12/$C$15))</f>
        <v>0.2993399753096031</v>
      </c>
    </row>
    <row r="13" spans="1:7" x14ac:dyDescent="0.25">
      <c r="A13" s="51" t="s">
        <v>448</v>
      </c>
      <c r="B13" s="51" t="s">
        <v>449</v>
      </c>
      <c r="C13" s="132">
        <v>141656.48000000001</v>
      </c>
      <c r="F13" s="139">
        <f>IF($C$15=0,"",IF(C13="[for completion]","",C13/$C$15))</f>
        <v>0.7006600246903969</v>
      </c>
    </row>
    <row r="14" spans="1:7" x14ac:dyDescent="0.25">
      <c r="A14" s="51" t="s">
        <v>450</v>
      </c>
      <c r="B14" s="51" t="s">
        <v>134</v>
      </c>
      <c r="C14" s="132">
        <v>0</v>
      </c>
      <c r="F14" s="139">
        <f>IF($C$15=0,"",IF(C14="[for completion]","",C14/$C$15))</f>
        <v>0</v>
      </c>
    </row>
    <row r="15" spans="1:7" x14ac:dyDescent="0.25">
      <c r="A15" s="51" t="s">
        <v>451</v>
      </c>
      <c r="B15" s="120" t="s">
        <v>136</v>
      </c>
      <c r="C15" s="132">
        <f>SUM(C12:C14)</f>
        <v>202175.77000000002</v>
      </c>
      <c r="F15" s="127">
        <f>SUM(F12:F14)</f>
        <v>1</v>
      </c>
    </row>
    <row r="16" spans="1:7" outlineLevel="1" x14ac:dyDescent="0.25">
      <c r="A16" s="51" t="s">
        <v>452</v>
      </c>
      <c r="B16" s="80" t="s">
        <v>3111</v>
      </c>
      <c r="C16" s="132">
        <v>3928.38</v>
      </c>
      <c r="F16" s="139">
        <f t="shared" ref="F16:F25" si="0">IF($C$15=0,"",IF(C16="[for completion]","",C16/$C$15))</f>
        <v>1.9430518305927558E-2</v>
      </c>
    </row>
    <row r="17" spans="1:7" outlineLevel="1" x14ac:dyDescent="0.25">
      <c r="A17" s="51" t="s">
        <v>453</v>
      </c>
      <c r="B17" s="80" t="s">
        <v>3112</v>
      </c>
      <c r="C17" s="132">
        <v>100333.66</v>
      </c>
      <c r="F17" s="139">
        <f t="shared" si="0"/>
        <v>0.49626945899600133</v>
      </c>
    </row>
    <row r="18" spans="1:7" outlineLevel="1" x14ac:dyDescent="0.25">
      <c r="A18" s="51" t="s">
        <v>454</v>
      </c>
      <c r="B18" s="80" t="s">
        <v>3113</v>
      </c>
      <c r="C18" s="132">
        <v>9150.74</v>
      </c>
      <c r="F18" s="139">
        <f t="shared" si="0"/>
        <v>4.5261309008492949E-2</v>
      </c>
    </row>
    <row r="19" spans="1:7" outlineLevel="1" x14ac:dyDescent="0.25">
      <c r="A19" s="51" t="s">
        <v>455</v>
      </c>
      <c r="B19" s="80" t="s">
        <v>3114</v>
      </c>
      <c r="C19" s="132">
        <v>749.07</v>
      </c>
      <c r="F19" s="139">
        <f t="shared" si="0"/>
        <v>3.705043388730509E-3</v>
      </c>
    </row>
    <row r="20" spans="1:7" outlineLevel="1" x14ac:dyDescent="0.25">
      <c r="A20" s="51" t="s">
        <v>456</v>
      </c>
      <c r="B20" s="80" t="s">
        <v>3115</v>
      </c>
      <c r="C20" s="132">
        <v>421.28</v>
      </c>
      <c r="F20" s="139">
        <f t="shared" si="0"/>
        <v>2.0837313986735401E-3</v>
      </c>
    </row>
    <row r="21" spans="1:7" outlineLevel="1" x14ac:dyDescent="0.25">
      <c r="A21" s="51" t="s">
        <v>457</v>
      </c>
      <c r="B21" s="80" t="s">
        <v>3116</v>
      </c>
      <c r="C21" s="132">
        <v>46194.5</v>
      </c>
      <c r="F21" s="139">
        <f t="shared" si="0"/>
        <v>0.22848682609196935</v>
      </c>
    </row>
    <row r="22" spans="1:7" outlineLevel="1" x14ac:dyDescent="0.25">
      <c r="A22" s="51" t="s">
        <v>458</v>
      </c>
      <c r="B22" s="80" t="s">
        <v>3117</v>
      </c>
      <c r="C22" s="132">
        <v>3032.57</v>
      </c>
      <c r="F22" s="139">
        <f t="shared" si="0"/>
        <v>1.4999670830980388E-2</v>
      </c>
    </row>
    <row r="23" spans="1:7" outlineLevel="1" x14ac:dyDescent="0.25">
      <c r="A23" s="51" t="s">
        <v>459</v>
      </c>
      <c r="B23" s="80" t="s">
        <v>3118</v>
      </c>
      <c r="C23" s="132">
        <v>36561.69</v>
      </c>
      <c r="F23" s="139">
        <f t="shared" si="0"/>
        <v>0.18084110672609283</v>
      </c>
    </row>
    <row r="24" spans="1:7" outlineLevel="1" x14ac:dyDescent="0.25">
      <c r="A24" s="51" t="s">
        <v>460</v>
      </c>
      <c r="B24" s="80" t="s">
        <v>3119</v>
      </c>
      <c r="C24" s="132">
        <v>1684.64</v>
      </c>
      <c r="F24" s="139">
        <f t="shared" si="0"/>
        <v>8.3325514229524132E-3</v>
      </c>
    </row>
    <row r="25" spans="1:7" outlineLevel="1" x14ac:dyDescent="0.25">
      <c r="A25" s="51" t="s">
        <v>461</v>
      </c>
      <c r="B25" s="80" t="s">
        <v>3120</v>
      </c>
      <c r="C25" s="132">
        <v>117.07</v>
      </c>
      <c r="F25" s="139">
        <f t="shared" si="0"/>
        <v>5.7905059542990732E-4</v>
      </c>
    </row>
    <row r="26" spans="1:7" outlineLevel="1" x14ac:dyDescent="0.25">
      <c r="A26" s="51" t="s">
        <v>462</v>
      </c>
      <c r="B26" s="80" t="s">
        <v>3121</v>
      </c>
      <c r="C26" s="135" t="s">
        <v>3121</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26923</v>
      </c>
      <c r="D28" s="133">
        <v>46050</v>
      </c>
      <c r="F28" s="133">
        <f>IF(AND(C28="[For completion]",D28="[For completion]"),"[For completion]",SUM(C28:D28))</f>
        <v>72973</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9.8000000000000004E-2</v>
      </c>
      <c r="D36" s="127">
        <v>4.7E-2</v>
      </c>
      <c r="E36" s="147"/>
      <c r="F36" s="127">
        <v>5.3999999999999999E-2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0.92800000000000005</v>
      </c>
      <c r="D44" s="227">
        <f>SUM(D45:D71)</f>
        <v>0.995</v>
      </c>
      <c r="E44" s="227"/>
      <c r="F44" s="227">
        <f>SUM(F45:F71)</f>
        <v>0.97499999999999998</v>
      </c>
      <c r="G44" s="51"/>
    </row>
    <row r="45" spans="1:7" x14ac:dyDescent="0.25">
      <c r="A45" s="51" t="s">
        <v>489</v>
      </c>
      <c r="B45" s="51" t="s">
        <v>490</v>
      </c>
      <c r="C45" s="127" t="s">
        <v>3121</v>
      </c>
      <c r="D45" s="127" t="s">
        <v>3121</v>
      </c>
      <c r="E45" s="127"/>
      <c r="F45" s="127" t="s">
        <v>3121</v>
      </c>
      <c r="G45" s="51"/>
    </row>
    <row r="46" spans="1:7" x14ac:dyDescent="0.25">
      <c r="A46" s="51" t="s">
        <v>491</v>
      </c>
      <c r="B46" s="51" t="s">
        <v>492</v>
      </c>
      <c r="C46" s="127" t="s">
        <v>3121</v>
      </c>
      <c r="D46" s="127" t="s">
        <v>3121</v>
      </c>
      <c r="E46" s="127"/>
      <c r="F46" s="127" t="s">
        <v>3121</v>
      </c>
      <c r="G46" s="51"/>
    </row>
    <row r="47" spans="1:7" x14ac:dyDescent="0.25">
      <c r="A47" s="51" t="s">
        <v>493</v>
      </c>
      <c r="B47" s="51" t="s">
        <v>494</v>
      </c>
      <c r="C47" s="127" t="s">
        <v>3121</v>
      </c>
      <c r="D47" s="127" t="s">
        <v>3121</v>
      </c>
      <c r="E47" s="127"/>
      <c r="F47" s="127" t="s">
        <v>3121</v>
      </c>
      <c r="G47" s="51"/>
    </row>
    <row r="48" spans="1:7" x14ac:dyDescent="0.25">
      <c r="A48" s="51" t="s">
        <v>495</v>
      </c>
      <c r="B48" s="51" t="s">
        <v>496</v>
      </c>
      <c r="C48" s="127" t="s">
        <v>3121</v>
      </c>
      <c r="D48" s="127" t="s">
        <v>3121</v>
      </c>
      <c r="E48" s="127"/>
      <c r="F48" s="127" t="s">
        <v>3121</v>
      </c>
      <c r="G48" s="51"/>
    </row>
    <row r="49" spans="1:7" x14ac:dyDescent="0.25">
      <c r="A49" s="51" t="s">
        <v>497</v>
      </c>
      <c r="B49" s="51" t="s">
        <v>498</v>
      </c>
      <c r="C49" s="127" t="s">
        <v>3121</v>
      </c>
      <c r="D49" s="127" t="s">
        <v>3121</v>
      </c>
      <c r="E49" s="127"/>
      <c r="F49" s="127" t="s">
        <v>3121</v>
      </c>
      <c r="G49" s="51"/>
    </row>
    <row r="50" spans="1:7" x14ac:dyDescent="0.25">
      <c r="A50" s="51" t="s">
        <v>499</v>
      </c>
      <c r="B50" s="51" t="s">
        <v>2287</v>
      </c>
      <c r="C50" s="127" t="s">
        <v>3121</v>
      </c>
      <c r="D50" s="127" t="s">
        <v>3121</v>
      </c>
      <c r="E50" s="127"/>
      <c r="F50" s="127" t="s">
        <v>3121</v>
      </c>
      <c r="G50" s="51"/>
    </row>
    <row r="51" spans="1:7" x14ac:dyDescent="0.25">
      <c r="A51" s="51" t="s">
        <v>500</v>
      </c>
      <c r="B51" s="51" t="s">
        <v>501</v>
      </c>
      <c r="C51" s="127">
        <v>0.92800000000000005</v>
      </c>
      <c r="D51" s="127">
        <v>0.995</v>
      </c>
      <c r="E51" s="127"/>
      <c r="F51" s="127">
        <v>0.97499999999999998</v>
      </c>
      <c r="G51" s="51"/>
    </row>
    <row r="52" spans="1:7" x14ac:dyDescent="0.25">
      <c r="A52" s="51" t="s">
        <v>502</v>
      </c>
      <c r="B52" s="51" t="s">
        <v>503</v>
      </c>
      <c r="C52" s="127" t="s">
        <v>3121</v>
      </c>
      <c r="D52" s="127" t="s">
        <v>3121</v>
      </c>
      <c r="E52" s="127"/>
      <c r="F52" s="127" t="s">
        <v>3121</v>
      </c>
      <c r="G52" s="51"/>
    </row>
    <row r="53" spans="1:7" x14ac:dyDescent="0.25">
      <c r="A53" s="51" t="s">
        <v>504</v>
      </c>
      <c r="B53" s="51" t="s">
        <v>505</v>
      </c>
      <c r="C53" s="127" t="s">
        <v>3121</v>
      </c>
      <c r="D53" s="127" t="s">
        <v>3121</v>
      </c>
      <c r="E53" s="127"/>
      <c r="F53" s="127" t="s">
        <v>3121</v>
      </c>
      <c r="G53" s="51"/>
    </row>
    <row r="54" spans="1:7" x14ac:dyDescent="0.25">
      <c r="A54" s="51" t="s">
        <v>506</v>
      </c>
      <c r="B54" s="51" t="s">
        <v>507</v>
      </c>
      <c r="C54" s="127" t="s">
        <v>3121</v>
      </c>
      <c r="D54" s="127" t="s">
        <v>3121</v>
      </c>
      <c r="E54" s="127"/>
      <c r="F54" s="127" t="s">
        <v>3121</v>
      </c>
      <c r="G54" s="51"/>
    </row>
    <row r="55" spans="1:7" x14ac:dyDescent="0.25">
      <c r="A55" s="51" t="s">
        <v>508</v>
      </c>
      <c r="B55" s="51" t="s">
        <v>509</v>
      </c>
      <c r="C55" s="127" t="s">
        <v>3121</v>
      </c>
      <c r="D55" s="127" t="s">
        <v>3121</v>
      </c>
      <c r="E55" s="127"/>
      <c r="F55" s="127" t="s">
        <v>3121</v>
      </c>
      <c r="G55" s="51"/>
    </row>
    <row r="56" spans="1:7" x14ac:dyDescent="0.25">
      <c r="A56" s="51" t="s">
        <v>510</v>
      </c>
      <c r="B56" s="51" t="s">
        <v>511</v>
      </c>
      <c r="C56" s="127" t="s">
        <v>3121</v>
      </c>
      <c r="D56" s="127" t="s">
        <v>3121</v>
      </c>
      <c r="E56" s="127"/>
      <c r="F56" s="127" t="s">
        <v>3121</v>
      </c>
      <c r="G56" s="51"/>
    </row>
    <row r="57" spans="1:7" x14ac:dyDescent="0.25">
      <c r="A57" s="51" t="s">
        <v>512</v>
      </c>
      <c r="B57" s="51" t="s">
        <v>513</v>
      </c>
      <c r="C57" s="127" t="s">
        <v>3121</v>
      </c>
      <c r="D57" s="127" t="s">
        <v>3121</v>
      </c>
      <c r="E57" s="127"/>
      <c r="F57" s="127" t="s">
        <v>3121</v>
      </c>
      <c r="G57" s="51"/>
    </row>
    <row r="58" spans="1:7" x14ac:dyDescent="0.25">
      <c r="A58" s="51" t="s">
        <v>514</v>
      </c>
      <c r="B58" s="51" t="s">
        <v>515</v>
      </c>
      <c r="C58" s="127" t="s">
        <v>3121</v>
      </c>
      <c r="D58" s="127" t="s">
        <v>3121</v>
      </c>
      <c r="E58" s="127"/>
      <c r="F58" s="127" t="s">
        <v>3121</v>
      </c>
      <c r="G58" s="51"/>
    </row>
    <row r="59" spans="1:7" x14ac:dyDescent="0.25">
      <c r="A59" s="51" t="s">
        <v>516</v>
      </c>
      <c r="B59" s="51" t="s">
        <v>517</v>
      </c>
      <c r="C59" s="127" t="s">
        <v>3121</v>
      </c>
      <c r="D59" s="127" t="s">
        <v>3121</v>
      </c>
      <c r="E59" s="127"/>
      <c r="F59" s="127" t="s">
        <v>3121</v>
      </c>
      <c r="G59" s="51"/>
    </row>
    <row r="60" spans="1:7" x14ac:dyDescent="0.25">
      <c r="A60" s="51" t="s">
        <v>518</v>
      </c>
      <c r="B60" s="51" t="s">
        <v>2</v>
      </c>
      <c r="C60" s="127" t="s">
        <v>3121</v>
      </c>
      <c r="D60" s="127" t="s">
        <v>3121</v>
      </c>
      <c r="E60" s="127"/>
      <c r="F60" s="127" t="s">
        <v>3121</v>
      </c>
      <c r="G60" s="51"/>
    </row>
    <row r="61" spans="1:7" x14ac:dyDescent="0.25">
      <c r="A61" s="51" t="s">
        <v>519</v>
      </c>
      <c r="B61" s="51" t="s">
        <v>520</v>
      </c>
      <c r="C61" s="127" t="s">
        <v>3121</v>
      </c>
      <c r="D61" s="127" t="s">
        <v>3121</v>
      </c>
      <c r="E61" s="127"/>
      <c r="F61" s="127" t="s">
        <v>3121</v>
      </c>
      <c r="G61" s="51"/>
    </row>
    <row r="62" spans="1:7" x14ac:dyDescent="0.25">
      <c r="A62" s="51" t="s">
        <v>521</v>
      </c>
      <c r="B62" s="51" t="s">
        <v>522</v>
      </c>
      <c r="C62" s="127" t="s">
        <v>3121</v>
      </c>
      <c r="D62" s="127" t="s">
        <v>3121</v>
      </c>
      <c r="E62" s="127"/>
      <c r="F62" s="127" t="s">
        <v>3121</v>
      </c>
      <c r="G62" s="51"/>
    </row>
    <row r="63" spans="1:7" x14ac:dyDescent="0.25">
      <c r="A63" s="51" t="s">
        <v>523</v>
      </c>
      <c r="B63" s="51" t="s">
        <v>524</v>
      </c>
      <c r="C63" s="127" t="s">
        <v>3121</v>
      </c>
      <c r="D63" s="127" t="s">
        <v>3121</v>
      </c>
      <c r="E63" s="127"/>
      <c r="F63" s="127" t="s">
        <v>3121</v>
      </c>
      <c r="G63" s="51"/>
    </row>
    <row r="64" spans="1:7" x14ac:dyDescent="0.25">
      <c r="A64" s="51" t="s">
        <v>525</v>
      </c>
      <c r="B64" s="51" t="s">
        <v>526</v>
      </c>
      <c r="C64" s="127" t="s">
        <v>3121</v>
      </c>
      <c r="D64" s="127" t="s">
        <v>3121</v>
      </c>
      <c r="E64" s="127"/>
      <c r="F64" s="127" t="s">
        <v>3121</v>
      </c>
      <c r="G64" s="51"/>
    </row>
    <row r="65" spans="1:7" x14ac:dyDescent="0.25">
      <c r="A65" s="51" t="s">
        <v>527</v>
      </c>
      <c r="B65" s="51" t="s">
        <v>528</v>
      </c>
      <c r="C65" s="127" t="s">
        <v>3121</v>
      </c>
      <c r="D65" s="127" t="s">
        <v>3121</v>
      </c>
      <c r="E65" s="127"/>
      <c r="F65" s="127" t="s">
        <v>3121</v>
      </c>
      <c r="G65" s="51"/>
    </row>
    <row r="66" spans="1:7" x14ac:dyDescent="0.25">
      <c r="A66" s="51" t="s">
        <v>529</v>
      </c>
      <c r="B66" s="51" t="s">
        <v>530</v>
      </c>
      <c r="C66" s="127" t="s">
        <v>3121</v>
      </c>
      <c r="D66" s="127" t="s">
        <v>3121</v>
      </c>
      <c r="E66" s="127"/>
      <c r="F66" s="127" t="s">
        <v>3121</v>
      </c>
      <c r="G66" s="51"/>
    </row>
    <row r="67" spans="1:7" x14ac:dyDescent="0.25">
      <c r="A67" s="51" t="s">
        <v>531</v>
      </c>
      <c r="B67" s="51" t="s">
        <v>532</v>
      </c>
      <c r="C67" s="127" t="s">
        <v>3121</v>
      </c>
      <c r="D67" s="127" t="s">
        <v>3121</v>
      </c>
      <c r="E67" s="127"/>
      <c r="F67" s="127" t="s">
        <v>3121</v>
      </c>
      <c r="G67" s="51"/>
    </row>
    <row r="68" spans="1:7" x14ac:dyDescent="0.25">
      <c r="A68" s="51" t="s">
        <v>533</v>
      </c>
      <c r="B68" s="51" t="s">
        <v>534</v>
      </c>
      <c r="C68" s="127" t="s">
        <v>3121</v>
      </c>
      <c r="D68" s="127" t="s">
        <v>3121</v>
      </c>
      <c r="E68" s="127"/>
      <c r="F68" s="127" t="s">
        <v>3121</v>
      </c>
      <c r="G68" s="51"/>
    </row>
    <row r="69" spans="1:7" x14ac:dyDescent="0.25">
      <c r="A69" s="51" t="s">
        <v>535</v>
      </c>
      <c r="B69" s="51" t="s">
        <v>536</v>
      </c>
      <c r="C69" s="127" t="s">
        <v>3121</v>
      </c>
      <c r="D69" s="127" t="s">
        <v>3121</v>
      </c>
      <c r="E69" s="127"/>
      <c r="F69" s="127" t="s">
        <v>3121</v>
      </c>
      <c r="G69" s="51"/>
    </row>
    <row r="70" spans="1:7" x14ac:dyDescent="0.25">
      <c r="A70" s="51" t="s">
        <v>537</v>
      </c>
      <c r="B70" s="51" t="s">
        <v>538</v>
      </c>
      <c r="C70" s="127" t="s">
        <v>3121</v>
      </c>
      <c r="D70" s="127" t="s">
        <v>3121</v>
      </c>
      <c r="E70" s="127"/>
      <c r="F70" s="127" t="s">
        <v>3121</v>
      </c>
      <c r="G70" s="51"/>
    </row>
    <row r="71" spans="1:7" x14ac:dyDescent="0.25">
      <c r="A71" s="51" t="s">
        <v>539</v>
      </c>
      <c r="B71" s="51" t="s">
        <v>5</v>
      </c>
      <c r="C71" s="127" t="s">
        <v>3121</v>
      </c>
      <c r="D71" s="127" t="s">
        <v>3121</v>
      </c>
      <c r="E71" s="127"/>
      <c r="F71" s="127" t="s">
        <v>3121</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3121</v>
      </c>
      <c r="D73" s="127" t="s">
        <v>3121</v>
      </c>
      <c r="E73" s="127"/>
      <c r="F73" s="127" t="s">
        <v>3121</v>
      </c>
      <c r="G73" s="51"/>
    </row>
    <row r="74" spans="1:7" x14ac:dyDescent="0.25">
      <c r="A74" s="51" t="s">
        <v>543</v>
      </c>
      <c r="B74" s="51" t="s">
        <v>546</v>
      </c>
      <c r="C74" s="127" t="s">
        <v>3121</v>
      </c>
      <c r="D74" s="127" t="s">
        <v>3121</v>
      </c>
      <c r="E74" s="127"/>
      <c r="F74" s="127" t="s">
        <v>3121</v>
      </c>
      <c r="G74" s="51"/>
    </row>
    <row r="75" spans="1:7" x14ac:dyDescent="0.25">
      <c r="A75" s="51" t="s">
        <v>545</v>
      </c>
      <c r="B75" s="51" t="s">
        <v>1</v>
      </c>
      <c r="C75" s="127" t="s">
        <v>3121</v>
      </c>
      <c r="D75" s="127" t="s">
        <v>3121</v>
      </c>
      <c r="E75" s="127"/>
      <c r="F75" s="127" t="s">
        <v>3121</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3121</v>
      </c>
      <c r="D77" s="127" t="s">
        <v>3121</v>
      </c>
      <c r="E77" s="127"/>
      <c r="F77" s="127" t="s">
        <v>3121</v>
      </c>
      <c r="G77" s="51"/>
    </row>
    <row r="78" spans="1:7" x14ac:dyDescent="0.25">
      <c r="A78" s="51" t="s">
        <v>548</v>
      </c>
      <c r="B78" s="51" t="s">
        <v>541</v>
      </c>
      <c r="C78" s="127" t="s">
        <v>3121</v>
      </c>
      <c r="D78" s="127" t="s">
        <v>3121</v>
      </c>
      <c r="E78" s="127"/>
      <c r="F78" s="127" t="s">
        <v>3121</v>
      </c>
      <c r="G78" s="51"/>
    </row>
    <row r="79" spans="1:7" x14ac:dyDescent="0.25">
      <c r="A79" s="51" t="s">
        <v>549</v>
      </c>
      <c r="B79" s="68" t="s">
        <v>308</v>
      </c>
      <c r="C79" s="127" t="s">
        <v>3121</v>
      </c>
      <c r="D79" s="127" t="s">
        <v>3121</v>
      </c>
      <c r="E79" s="127"/>
      <c r="F79" s="127" t="s">
        <v>3121</v>
      </c>
      <c r="G79" s="51"/>
    </row>
    <row r="80" spans="1:7" x14ac:dyDescent="0.25">
      <c r="A80" s="51" t="s">
        <v>550</v>
      </c>
      <c r="B80" s="68" t="s">
        <v>310</v>
      </c>
      <c r="C80" s="127" t="s">
        <v>3121</v>
      </c>
      <c r="D80" s="127" t="s">
        <v>3121</v>
      </c>
      <c r="E80" s="127"/>
      <c r="F80" s="127" t="s">
        <v>3121</v>
      </c>
      <c r="G80" s="51"/>
    </row>
    <row r="81" spans="1:7" x14ac:dyDescent="0.25">
      <c r="A81" s="51" t="s">
        <v>551</v>
      </c>
      <c r="B81" s="68" t="s">
        <v>11</v>
      </c>
      <c r="C81" s="127" t="s">
        <v>3121</v>
      </c>
      <c r="D81" s="127" t="s">
        <v>3121</v>
      </c>
      <c r="E81" s="127"/>
      <c r="F81" s="127" t="s">
        <v>3121</v>
      </c>
      <c r="G81" s="51"/>
    </row>
    <row r="82" spans="1:7" x14ac:dyDescent="0.25">
      <c r="A82" s="51" t="s">
        <v>552</v>
      </c>
      <c r="B82" s="68" t="s">
        <v>313</v>
      </c>
      <c r="C82" s="127" t="s">
        <v>3121</v>
      </c>
      <c r="D82" s="127" t="s">
        <v>3121</v>
      </c>
      <c r="E82" s="127"/>
      <c r="F82" s="127" t="s">
        <v>3121</v>
      </c>
      <c r="G82" s="51"/>
    </row>
    <row r="83" spans="1:7" x14ac:dyDescent="0.25">
      <c r="A83" s="51" t="s">
        <v>553</v>
      </c>
      <c r="B83" s="68" t="s">
        <v>315</v>
      </c>
      <c r="C83" s="127" t="s">
        <v>3121</v>
      </c>
      <c r="D83" s="127" t="s">
        <v>3121</v>
      </c>
      <c r="E83" s="127"/>
      <c r="F83" s="127" t="s">
        <v>3121</v>
      </c>
      <c r="G83" s="51"/>
    </row>
    <row r="84" spans="1:7" x14ac:dyDescent="0.25">
      <c r="A84" s="51" t="s">
        <v>554</v>
      </c>
      <c r="B84" s="68" t="s">
        <v>317</v>
      </c>
      <c r="C84" s="127" t="s">
        <v>3121</v>
      </c>
      <c r="D84" s="127" t="s">
        <v>3121</v>
      </c>
      <c r="E84" s="127"/>
      <c r="F84" s="127" t="s">
        <v>3121</v>
      </c>
      <c r="G84" s="51"/>
    </row>
    <row r="85" spans="1:7" x14ac:dyDescent="0.25">
      <c r="A85" s="51" t="s">
        <v>555</v>
      </c>
      <c r="B85" s="68" t="s">
        <v>319</v>
      </c>
      <c r="C85" s="127" t="s">
        <v>3121</v>
      </c>
      <c r="D85" s="127" t="s">
        <v>3121</v>
      </c>
      <c r="E85" s="127"/>
      <c r="F85" s="127" t="s">
        <v>3121</v>
      </c>
      <c r="G85" s="51"/>
    </row>
    <row r="86" spans="1:7" x14ac:dyDescent="0.25">
      <c r="A86" s="51" t="s">
        <v>556</v>
      </c>
      <c r="B86" s="68" t="s">
        <v>321</v>
      </c>
      <c r="C86" s="127" t="s">
        <v>3121</v>
      </c>
      <c r="D86" s="127" t="s">
        <v>3121</v>
      </c>
      <c r="E86" s="127"/>
      <c r="F86" s="127" t="s">
        <v>3121</v>
      </c>
      <c r="G86" s="51"/>
    </row>
    <row r="87" spans="1:7" x14ac:dyDescent="0.25">
      <c r="A87" s="51" t="s">
        <v>557</v>
      </c>
      <c r="B87" s="68" t="s">
        <v>134</v>
      </c>
      <c r="C87" s="127" t="s">
        <v>3121</v>
      </c>
      <c r="D87" s="127" t="s">
        <v>3121</v>
      </c>
      <c r="E87" s="127"/>
      <c r="F87" s="127" t="s">
        <v>3121</v>
      </c>
      <c r="G87" s="51"/>
    </row>
    <row r="88" spans="1:7" outlineLevel="1" x14ac:dyDescent="0.25">
      <c r="A88" s="51" t="s">
        <v>558</v>
      </c>
      <c r="B88" s="80" t="s">
        <v>3122</v>
      </c>
      <c r="C88" s="127">
        <v>4.2000000000000003E-2</v>
      </c>
      <c r="D88" s="127">
        <v>4.0000000000000001E-3</v>
      </c>
      <c r="E88" s="127"/>
      <c r="F88" s="127">
        <v>1.4999999999999999E-2</v>
      </c>
      <c r="G88" s="51"/>
    </row>
    <row r="89" spans="1:7" outlineLevel="1" x14ac:dyDescent="0.25">
      <c r="A89" s="51" t="s">
        <v>559</v>
      </c>
      <c r="B89" s="80" t="s">
        <v>3123</v>
      </c>
      <c r="C89" s="127">
        <v>0.03</v>
      </c>
      <c r="D89" s="127">
        <v>1E-3</v>
      </c>
      <c r="E89" s="127"/>
      <c r="F89" s="127">
        <v>0.01</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3064</v>
      </c>
      <c r="C98" s="70" t="s">
        <v>476</v>
      </c>
      <c r="D98" s="70" t="s">
        <v>477</v>
      </c>
      <c r="E98" s="72"/>
      <c r="F98" s="73" t="s">
        <v>445</v>
      </c>
      <c r="G98" s="73"/>
    </row>
    <row r="99" spans="1:7" x14ac:dyDescent="0.25">
      <c r="A99" s="93" t="s">
        <v>568</v>
      </c>
      <c r="B99" s="226" t="s">
        <v>501</v>
      </c>
      <c r="C99" s="227">
        <f>SUM(C100:C148)</f>
        <v>1</v>
      </c>
      <c r="D99" s="227">
        <f>SUM(D100:D148)</f>
        <v>0.99899999999999989</v>
      </c>
      <c r="E99" s="227"/>
      <c r="F99" s="227">
        <f>SUM(F100:F148)</f>
        <v>1</v>
      </c>
      <c r="G99" s="51"/>
    </row>
    <row r="100" spans="1:7" x14ac:dyDescent="0.25">
      <c r="A100" s="51" t="s">
        <v>570</v>
      </c>
      <c r="B100" s="68" t="s">
        <v>3124</v>
      </c>
      <c r="C100" s="127">
        <v>0.09</v>
      </c>
      <c r="D100" s="127">
        <v>0.05</v>
      </c>
      <c r="E100" s="127"/>
      <c r="F100" s="127">
        <v>6.2E-2</v>
      </c>
      <c r="G100" s="51"/>
    </row>
    <row r="101" spans="1:7" x14ac:dyDescent="0.25">
      <c r="A101" s="51" t="s">
        <v>571</v>
      </c>
      <c r="B101" s="68" t="s">
        <v>3125</v>
      </c>
      <c r="C101" s="127">
        <v>0.10199999999999999</v>
      </c>
      <c r="D101" s="127">
        <v>0.13400000000000001</v>
      </c>
      <c r="E101" s="127"/>
      <c r="F101" s="127">
        <v>0.125</v>
      </c>
      <c r="G101" s="51"/>
    </row>
    <row r="102" spans="1:7" x14ac:dyDescent="0.25">
      <c r="A102" s="51" t="s">
        <v>572</v>
      </c>
      <c r="B102" s="68" t="s">
        <v>3126</v>
      </c>
      <c r="C102" s="127">
        <v>0.21</v>
      </c>
      <c r="D102" s="127">
        <v>0.223</v>
      </c>
      <c r="E102" s="127"/>
      <c r="F102" s="127">
        <v>0.219</v>
      </c>
      <c r="G102" s="51"/>
    </row>
    <row r="103" spans="1:7" x14ac:dyDescent="0.25">
      <c r="A103" s="51" t="s">
        <v>573</v>
      </c>
      <c r="B103" s="68" t="s">
        <v>3127</v>
      </c>
      <c r="C103" s="127">
        <v>0.33400000000000002</v>
      </c>
      <c r="D103" s="127">
        <v>0.309</v>
      </c>
      <c r="E103" s="127"/>
      <c r="F103" s="127">
        <v>0.316</v>
      </c>
      <c r="G103" s="51"/>
    </row>
    <row r="104" spans="1:7" x14ac:dyDescent="0.25">
      <c r="A104" s="51" t="s">
        <v>574</v>
      </c>
      <c r="B104" s="68" t="s">
        <v>3128</v>
      </c>
      <c r="C104" s="127">
        <v>0.26400000000000001</v>
      </c>
      <c r="D104" s="127">
        <v>0.28299999999999997</v>
      </c>
      <c r="E104" s="127"/>
      <c r="F104" s="127">
        <v>0.27800000000000002</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0.623</v>
      </c>
      <c r="D150" s="127">
        <v>0.35799999999999998</v>
      </c>
      <c r="E150" s="128"/>
      <c r="F150" s="127">
        <v>0.437</v>
      </c>
    </row>
    <row r="151" spans="1:7" x14ac:dyDescent="0.25">
      <c r="A151" s="51" t="s">
        <v>603</v>
      </c>
      <c r="B151" s="51" t="s">
        <v>604</v>
      </c>
      <c r="C151" s="127">
        <v>0.377</v>
      </c>
      <c r="D151" s="127">
        <v>0.64200000000000002</v>
      </c>
      <c r="E151" s="128"/>
      <c r="F151" s="127">
        <v>0.56299999999999994</v>
      </c>
    </row>
    <row r="152" spans="1:7" x14ac:dyDescent="0.25">
      <c r="A152" s="51" t="s">
        <v>605</v>
      </c>
      <c r="B152" s="51" t="s">
        <v>134</v>
      </c>
      <c r="C152" s="127">
        <v>0</v>
      </c>
      <c r="D152" s="127">
        <v>0</v>
      </c>
      <c r="E152" s="128"/>
      <c r="F152" s="127">
        <v>0</v>
      </c>
    </row>
    <row r="153" spans="1:7" outlineLevel="1" x14ac:dyDescent="0.25">
      <c r="A153" s="51" t="s">
        <v>606</v>
      </c>
      <c r="B153" s="51" t="s">
        <v>3129</v>
      </c>
      <c r="C153" s="127"/>
      <c r="D153" s="127"/>
      <c r="E153" s="128"/>
      <c r="F153" s="127"/>
    </row>
    <row r="154" spans="1:7" outlineLevel="1" x14ac:dyDescent="0.25">
      <c r="A154" s="51" t="s">
        <v>607</v>
      </c>
      <c r="B154" s="51" t="s">
        <v>3130</v>
      </c>
      <c r="C154" s="127">
        <v>0.28599999999999998</v>
      </c>
      <c r="D154" s="127">
        <v>0.182</v>
      </c>
      <c r="E154" s="128"/>
      <c r="F154" s="127">
        <v>0.21299999999999999</v>
      </c>
    </row>
    <row r="155" spans="1:7" outlineLevel="1" x14ac:dyDescent="0.25">
      <c r="A155" s="51" t="s">
        <v>608</v>
      </c>
      <c r="B155" s="51" t="s">
        <v>3131</v>
      </c>
      <c r="C155" s="127"/>
      <c r="D155" s="127"/>
      <c r="E155" s="128"/>
      <c r="F155" s="127"/>
    </row>
    <row r="156" spans="1:7" outlineLevel="1" x14ac:dyDescent="0.25">
      <c r="A156" s="51" t="s">
        <v>609</v>
      </c>
      <c r="B156" s="51" t="s">
        <v>3132</v>
      </c>
      <c r="C156" s="127">
        <v>0.36299999999999999</v>
      </c>
      <c r="D156" s="127">
        <v>0.628</v>
      </c>
      <c r="E156" s="128"/>
      <c r="F156" s="127">
        <v>0.54900000000000004</v>
      </c>
    </row>
    <row r="157" spans="1:7" outlineLevel="1" x14ac:dyDescent="0.25">
      <c r="A157" s="51" t="s">
        <v>610</v>
      </c>
      <c r="B157" s="51" t="s">
        <v>3133</v>
      </c>
      <c r="C157" s="127">
        <v>0.33600000000000002</v>
      </c>
      <c r="D157" s="127">
        <v>0.17499999999999999</v>
      </c>
      <c r="E157" s="128"/>
      <c r="F157" s="127">
        <v>0.224</v>
      </c>
    </row>
    <row r="158" spans="1:7" outlineLevel="1" x14ac:dyDescent="0.25">
      <c r="A158" s="51" t="s">
        <v>611</v>
      </c>
      <c r="B158" s="51" t="s">
        <v>3134</v>
      </c>
      <c r="C158" s="127">
        <v>1.4E-2</v>
      </c>
      <c r="D158" s="127">
        <v>1.4E-2</v>
      </c>
      <c r="E158" s="128"/>
      <c r="F158" s="127">
        <v>1.4E-2</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v>0.30299999999999999</v>
      </c>
      <c r="D160" s="127">
        <v>0.42499999999999999</v>
      </c>
      <c r="E160" s="128"/>
      <c r="F160" s="127">
        <v>0.38800000000000001</v>
      </c>
    </row>
    <row r="161" spans="1:7" x14ac:dyDescent="0.25">
      <c r="A161" s="51" t="s">
        <v>615</v>
      </c>
      <c r="B161" s="51" t="s">
        <v>616</v>
      </c>
      <c r="C161" s="127">
        <v>0.69699999999999995</v>
      </c>
      <c r="D161" s="127">
        <v>0.57499999999999996</v>
      </c>
      <c r="E161" s="128"/>
      <c r="F161" s="127">
        <v>0.61199999999999999</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v>0.109</v>
      </c>
      <c r="D170" s="127">
        <v>5.0999999999999997E-2</v>
      </c>
      <c r="E170" s="128"/>
      <c r="F170" s="127">
        <v>6.9000000000000006E-2</v>
      </c>
    </row>
    <row r="171" spans="1:7" x14ac:dyDescent="0.25">
      <c r="A171" s="51" t="s">
        <v>627</v>
      </c>
      <c r="B171" s="47" t="s">
        <v>3043</v>
      </c>
      <c r="C171" s="127">
        <v>0.08</v>
      </c>
      <c r="D171" s="127">
        <v>4.5999999999999999E-2</v>
      </c>
      <c r="E171" s="128"/>
      <c r="F171" s="127">
        <v>5.6000000000000001E-2</v>
      </c>
    </row>
    <row r="172" spans="1:7" x14ac:dyDescent="0.25">
      <c r="A172" s="51" t="s">
        <v>628</v>
      </c>
      <c r="B172" s="47" t="s">
        <v>3044</v>
      </c>
      <c r="C172" s="127">
        <v>0.108</v>
      </c>
      <c r="D172" s="127">
        <v>4.9000000000000002E-2</v>
      </c>
      <c r="E172" s="127"/>
      <c r="F172" s="127">
        <v>6.6000000000000003E-2</v>
      </c>
    </row>
    <row r="173" spans="1:7" x14ac:dyDescent="0.25">
      <c r="A173" s="51" t="s">
        <v>629</v>
      </c>
      <c r="B173" s="47" t="s">
        <v>3045</v>
      </c>
      <c r="C173" s="127">
        <v>0.20699999999999999</v>
      </c>
      <c r="D173" s="127">
        <v>7.6999999999999999E-2</v>
      </c>
      <c r="E173" s="127"/>
      <c r="F173" s="127">
        <v>0.11600000000000001</v>
      </c>
    </row>
    <row r="174" spans="1:7" x14ac:dyDescent="0.25">
      <c r="A174" s="51" t="s">
        <v>630</v>
      </c>
      <c r="B174" s="47" t="s">
        <v>3046</v>
      </c>
      <c r="C174" s="127">
        <v>0.496</v>
      </c>
      <c r="D174" s="127">
        <v>0.77700000000000002</v>
      </c>
      <c r="E174" s="127"/>
      <c r="F174" s="127">
        <v>0.69299999999999995</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2E-3</v>
      </c>
      <c r="D180" s="184">
        <v>1E-3</v>
      </c>
      <c r="E180" s="128"/>
      <c r="F180" s="184">
        <v>1E-3</v>
      </c>
    </row>
    <row r="181" spans="1:7" outlineLevel="1" x14ac:dyDescent="0.25">
      <c r="A181" s="51" t="s">
        <v>2659</v>
      </c>
      <c r="B181" s="121" t="s">
        <v>2658</v>
      </c>
      <c r="C181" s="184">
        <v>2E-3</v>
      </c>
      <c r="D181" s="184">
        <v>1E-3</v>
      </c>
      <c r="E181" s="128"/>
      <c r="F181" s="184">
        <v>1E-3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2.25</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3135</v>
      </c>
      <c r="C190" s="132">
        <v>18155.87</v>
      </c>
      <c r="D190" s="133">
        <v>19773</v>
      </c>
      <c r="E190" s="65"/>
      <c r="F190" s="139">
        <f>IF($C$214=0,"",IF(C190="[for completion]","",IF(C190="","",C190/$C$214)))</f>
        <v>0.30000142103475125</v>
      </c>
      <c r="G190" s="139">
        <f>IF($D$214=0,"",IF(D190="[for completion]","",IF(D190="","",D190/$D$214)))</f>
        <v>0.7344278126508933</v>
      </c>
    </row>
    <row r="191" spans="1:7" x14ac:dyDescent="0.25">
      <c r="A191" s="51" t="s">
        <v>649</v>
      </c>
      <c r="B191" s="68" t="s">
        <v>3136</v>
      </c>
      <c r="C191" s="132">
        <v>15002.88</v>
      </c>
      <c r="D191" s="133">
        <v>5054</v>
      </c>
      <c r="E191" s="65"/>
      <c r="F191" s="139">
        <f t="shared" ref="F191:F213" si="1">IF($C$214=0,"",IF(C191="[for completion]","",IF(C191="","",C191/$C$214)))</f>
        <v>0.24790248661253075</v>
      </c>
      <c r="G191" s="139">
        <f t="shared" ref="G191:G213" si="2">IF($D$214=0,"",IF(D191="[for completion]","",IF(D191="","",D191/$D$214)))</f>
        <v>0.18772053634438957</v>
      </c>
    </row>
    <row r="192" spans="1:7" x14ac:dyDescent="0.25">
      <c r="A192" s="51" t="s">
        <v>650</v>
      </c>
      <c r="B192" s="68" t="s">
        <v>3137</v>
      </c>
      <c r="C192" s="132">
        <v>16715.25</v>
      </c>
      <c r="D192" s="133">
        <v>1807</v>
      </c>
      <c r="E192" s="65"/>
      <c r="F192" s="139">
        <f t="shared" si="1"/>
        <v>0.27619710611230008</v>
      </c>
      <c r="G192" s="139">
        <f t="shared" si="2"/>
        <v>6.7117334620956065E-2</v>
      </c>
    </row>
    <row r="193" spans="1:7" x14ac:dyDescent="0.25">
      <c r="A193" s="51" t="s">
        <v>651</v>
      </c>
      <c r="B193" s="68" t="s">
        <v>3138</v>
      </c>
      <c r="C193" s="132">
        <v>7080.39</v>
      </c>
      <c r="D193" s="133">
        <v>245</v>
      </c>
      <c r="E193" s="65"/>
      <c r="F193" s="139">
        <f t="shared" si="1"/>
        <v>0.11699395630615567</v>
      </c>
      <c r="G193" s="139">
        <f t="shared" si="2"/>
        <v>9.1000260000742867E-3</v>
      </c>
    </row>
    <row r="194" spans="1:7" x14ac:dyDescent="0.25">
      <c r="A194" s="51" t="s">
        <v>652</v>
      </c>
      <c r="B194" s="68" t="s">
        <v>3139</v>
      </c>
      <c r="C194" s="132">
        <v>2664.94</v>
      </c>
      <c r="D194" s="133">
        <v>38</v>
      </c>
      <c r="E194" s="65"/>
      <c r="F194" s="139">
        <f t="shared" si="1"/>
        <v>4.4034562208935736E-2</v>
      </c>
      <c r="G194" s="139">
        <f t="shared" si="2"/>
        <v>1.4114326040931546E-3</v>
      </c>
    </row>
    <row r="195" spans="1:7" x14ac:dyDescent="0.25">
      <c r="A195" s="51" t="s">
        <v>653</v>
      </c>
      <c r="B195" s="68" t="s">
        <v>3140</v>
      </c>
      <c r="C195" s="132">
        <v>899.95</v>
      </c>
      <c r="D195" s="133">
        <v>6</v>
      </c>
      <c r="E195" s="65"/>
      <c r="F195" s="139">
        <f t="shared" si="1"/>
        <v>1.4870467725326542E-2</v>
      </c>
      <c r="G195" s="139">
        <f t="shared" si="2"/>
        <v>2.2285777959365599E-4</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60519.28</v>
      </c>
      <c r="D214" s="76">
        <f>SUM(D190:D213)</f>
        <v>26923</v>
      </c>
      <c r="E214" s="121"/>
      <c r="F214" s="148">
        <f>SUM(F190:F213)</f>
        <v>1.0000000000000002</v>
      </c>
      <c r="G214" s="148">
        <f>SUM(G190:G213)</f>
        <v>1</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0.59</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42781.7</v>
      </c>
      <c r="D241" s="133" t="s">
        <v>1193</v>
      </c>
      <c r="F241" s="139">
        <f>IF($C$249=0,"",IF(C241="[Mark as ND1 if not relevant]","",C241/$C$249))</f>
        <v>0.70691014385661166</v>
      </c>
      <c r="G241" s="139" t="str">
        <f>IF($D$249=0,"",IF(D241="[Mark as ND1 if not relevant]","",D241/$D$249))</f>
        <v/>
      </c>
    </row>
    <row r="242" spans="1:7" x14ac:dyDescent="0.25">
      <c r="A242" s="51" t="s">
        <v>712</v>
      </c>
      <c r="B242" s="51" t="s">
        <v>680</v>
      </c>
      <c r="C242" s="132">
        <v>7060.39</v>
      </c>
      <c r="D242" s="133" t="s">
        <v>1193</v>
      </c>
      <c r="F242" s="139">
        <f t="shared" ref="F242:F248" si="5">IF($C$249=0,"",IF(C242="[Mark as ND1 if not relevant]","",C242/$C$249))</f>
        <v>0.11666346383111897</v>
      </c>
      <c r="G242" s="139" t="str">
        <f t="shared" ref="G242:G248" si="6">IF($D$249=0,"",IF(D242="[Mark as ND1 if not relevant]","",D242/$D$249))</f>
        <v/>
      </c>
    </row>
    <row r="243" spans="1:7" x14ac:dyDescent="0.25">
      <c r="A243" s="51" t="s">
        <v>713</v>
      </c>
      <c r="B243" s="51" t="s">
        <v>682</v>
      </c>
      <c r="C243" s="132">
        <v>5462.62</v>
      </c>
      <c r="D243" s="133" t="s">
        <v>1193</v>
      </c>
      <c r="F243" s="139">
        <f t="shared" si="5"/>
        <v>9.0262460118087959E-2</v>
      </c>
      <c r="G243" s="139" t="str">
        <f t="shared" si="6"/>
        <v/>
      </c>
    </row>
    <row r="244" spans="1:7" x14ac:dyDescent="0.25">
      <c r="A244" s="51" t="s">
        <v>714</v>
      </c>
      <c r="B244" s="51" t="s">
        <v>684</v>
      </c>
      <c r="C244" s="132">
        <v>3470.67</v>
      </c>
      <c r="D244" s="133" t="s">
        <v>1193</v>
      </c>
      <c r="F244" s="139">
        <f t="shared" si="5"/>
        <v>5.7348161222644876E-2</v>
      </c>
      <c r="G244" s="139" t="str">
        <f t="shared" si="6"/>
        <v/>
      </c>
    </row>
    <row r="245" spans="1:7" x14ac:dyDescent="0.25">
      <c r="A245" s="51" t="s">
        <v>715</v>
      </c>
      <c r="B245" s="51" t="s">
        <v>686</v>
      </c>
      <c r="C245" s="132">
        <v>1460.61</v>
      </c>
      <c r="D245" s="133" t="s">
        <v>1193</v>
      </c>
      <c r="F245" s="139">
        <f t="shared" si="5"/>
        <v>2.413461889589253E-2</v>
      </c>
      <c r="G245" s="139" t="str">
        <f t="shared" si="6"/>
        <v/>
      </c>
    </row>
    <row r="246" spans="1:7" x14ac:dyDescent="0.25">
      <c r="A246" s="51" t="s">
        <v>716</v>
      </c>
      <c r="B246" s="51" t="s">
        <v>688</v>
      </c>
      <c r="C246" s="132">
        <v>174.36</v>
      </c>
      <c r="D246" s="133" t="s">
        <v>1193</v>
      </c>
      <c r="F246" s="139">
        <f t="shared" si="5"/>
        <v>2.8810648637814492E-3</v>
      </c>
      <c r="G246" s="139" t="str">
        <f t="shared" si="6"/>
        <v/>
      </c>
    </row>
    <row r="247" spans="1:7" x14ac:dyDescent="0.25">
      <c r="A247" s="51" t="s">
        <v>717</v>
      </c>
      <c r="B247" s="51" t="s">
        <v>690</v>
      </c>
      <c r="C247" s="132">
        <v>35.21</v>
      </c>
      <c r="D247" s="133" t="s">
        <v>1193</v>
      </c>
      <c r="F247" s="139">
        <f t="shared" si="5"/>
        <v>5.8179796887901359E-4</v>
      </c>
      <c r="G247" s="139" t="str">
        <f t="shared" si="6"/>
        <v/>
      </c>
    </row>
    <row r="248" spans="1:7" x14ac:dyDescent="0.25">
      <c r="A248" s="51" t="s">
        <v>718</v>
      </c>
      <c r="B248" s="51" t="s">
        <v>692</v>
      </c>
      <c r="C248" s="132">
        <v>73.73</v>
      </c>
      <c r="D248" s="133" t="s">
        <v>1193</v>
      </c>
      <c r="F248" s="139">
        <f t="shared" si="5"/>
        <v>1.2182892429835183E-3</v>
      </c>
      <c r="G248" s="139" t="str">
        <f t="shared" si="6"/>
        <v/>
      </c>
    </row>
    <row r="249" spans="1:7" x14ac:dyDescent="0.25">
      <c r="A249" s="51" t="s">
        <v>719</v>
      </c>
      <c r="B249" s="78" t="s">
        <v>136</v>
      </c>
      <c r="C249" s="132">
        <f>SUM(C241:C248)</f>
        <v>60519.29</v>
      </c>
      <c r="D249" s="133">
        <f>SUM(D241:D248)</f>
        <v>0</v>
      </c>
      <c r="F249" s="127">
        <f>SUM(F241:F248)</f>
        <v>1</v>
      </c>
      <c r="G249" s="127">
        <f>SUM(G241:G248)</f>
        <v>0</v>
      </c>
    </row>
    <row r="250" spans="1:7" outlineLevel="1" x14ac:dyDescent="0.25">
      <c r="A250" s="51" t="s">
        <v>720</v>
      </c>
      <c r="B250" s="80" t="s">
        <v>695</v>
      </c>
      <c r="C250" s="132">
        <v>22.24</v>
      </c>
      <c r="D250" s="133"/>
      <c r="F250" s="139">
        <f t="shared" ref="F250:F255" si="7">IF($C$249=0,"",IF(C250="[for completion]","",C250/$C$249))</f>
        <v>3.6748613541236186E-4</v>
      </c>
      <c r="G250" s="139" t="str">
        <f t="shared" ref="G250:G255" si="8">IF($D$249=0,"",IF(D250="[for completion]","",D250/$D$249))</f>
        <v/>
      </c>
    </row>
    <row r="251" spans="1:7" outlineLevel="1" x14ac:dyDescent="0.25">
      <c r="A251" s="51" t="s">
        <v>721</v>
      </c>
      <c r="B251" s="80" t="s">
        <v>697</v>
      </c>
      <c r="C251" s="132">
        <v>16.940000000000001</v>
      </c>
      <c r="D251" s="133"/>
      <c r="F251" s="139">
        <f t="shared" si="7"/>
        <v>2.799107524229052E-4</v>
      </c>
      <c r="G251" s="139" t="str">
        <f t="shared" si="8"/>
        <v/>
      </c>
    </row>
    <row r="252" spans="1:7" outlineLevel="1" x14ac:dyDescent="0.25">
      <c r="A252" s="51" t="s">
        <v>722</v>
      </c>
      <c r="B252" s="80" t="s">
        <v>699</v>
      </c>
      <c r="C252" s="132">
        <v>13.83</v>
      </c>
      <c r="D252" s="133"/>
      <c r="F252" s="139">
        <f t="shared" si="7"/>
        <v>2.2852217863097865E-4</v>
      </c>
      <c r="G252" s="139" t="str">
        <f t="shared" si="8"/>
        <v/>
      </c>
    </row>
    <row r="253" spans="1:7" outlineLevel="1" x14ac:dyDescent="0.25">
      <c r="A253" s="51" t="s">
        <v>723</v>
      </c>
      <c r="B253" s="80" t="s">
        <v>701</v>
      </c>
      <c r="C253" s="132">
        <v>11.25</v>
      </c>
      <c r="D253" s="133"/>
      <c r="F253" s="139">
        <f t="shared" si="7"/>
        <v>1.8589114313799781E-4</v>
      </c>
      <c r="G253" s="139" t="str">
        <f t="shared" si="8"/>
        <v/>
      </c>
    </row>
    <row r="254" spans="1:7" outlineLevel="1" x14ac:dyDescent="0.25">
      <c r="A254" s="51" t="s">
        <v>724</v>
      </c>
      <c r="B254" s="80" t="s">
        <v>703</v>
      </c>
      <c r="C254" s="132">
        <v>9.4499999999999993</v>
      </c>
      <c r="D254" s="133"/>
      <c r="F254" s="139">
        <f t="shared" si="7"/>
        <v>1.5614856023591815E-4</v>
      </c>
      <c r="G254" s="139" t="str">
        <f t="shared" si="8"/>
        <v/>
      </c>
    </row>
    <row r="255" spans="1:7" outlineLevel="1" x14ac:dyDescent="0.25">
      <c r="A255" s="51" t="s">
        <v>725</v>
      </c>
      <c r="B255" s="80" t="s">
        <v>705</v>
      </c>
      <c r="C255" s="132">
        <v>0.01</v>
      </c>
      <c r="D255" s="133"/>
      <c r="F255" s="139">
        <f t="shared" si="7"/>
        <v>1.6523657167822028E-7</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0.15103</v>
      </c>
      <c r="E260" s="121"/>
      <c r="F260" s="121"/>
      <c r="G260" s="121"/>
    </row>
    <row r="261" spans="1:14" x14ac:dyDescent="0.25">
      <c r="A261" s="51" t="s">
        <v>732</v>
      </c>
      <c r="B261" s="51" t="s">
        <v>733</v>
      </c>
      <c r="C261" s="127">
        <v>1.2930000000000001E-2</v>
      </c>
      <c r="E261" s="121"/>
      <c r="F261" s="121"/>
    </row>
    <row r="262" spans="1:14" x14ac:dyDescent="0.25">
      <c r="A262" s="51" t="s">
        <v>734</v>
      </c>
      <c r="B262" s="51" t="s">
        <v>735</v>
      </c>
      <c r="C262" s="127">
        <v>0.76176999999999995</v>
      </c>
      <c r="E262" s="121"/>
      <c r="F262" s="121"/>
    </row>
    <row r="263" spans="1:14" x14ac:dyDescent="0.25">
      <c r="A263" s="51" t="s">
        <v>736</v>
      </c>
      <c r="B263" s="51" t="s">
        <v>2202</v>
      </c>
      <c r="C263" s="127">
        <v>5.6570000000000002E-2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1.77E-2</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0.99302000000000001</v>
      </c>
      <c r="E277" s="49"/>
      <c r="F277" s="49"/>
    </row>
    <row r="278" spans="1:7" x14ac:dyDescent="0.25">
      <c r="A278" s="51" t="s">
        <v>752</v>
      </c>
      <c r="B278" s="51" t="s">
        <v>753</v>
      </c>
      <c r="C278" s="127">
        <v>0</v>
      </c>
      <c r="E278" s="49"/>
      <c r="F278" s="49"/>
    </row>
    <row r="279" spans="1:7" x14ac:dyDescent="0.25">
      <c r="A279" s="51" t="s">
        <v>754</v>
      </c>
      <c r="B279" s="51" t="s">
        <v>134</v>
      </c>
      <c r="C279" s="127">
        <v>6.9800000000000001E-3</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3141</v>
      </c>
      <c r="C287" s="132">
        <v>7135.46</v>
      </c>
      <c r="D287" s="133">
        <v>1199</v>
      </c>
      <c r="E287" s="57"/>
      <c r="F287" s="139">
        <f>IF($C$305=0,"",IF(C287="[For completion]","",C287/$C$305))</f>
        <v>0.11790393373879098</v>
      </c>
      <c r="G287" s="139">
        <f>IF($D$305=0,"",IF(D287="[For completion]","",D287/$D$305))</f>
        <v>4.4534412955465584E-2</v>
      </c>
    </row>
    <row r="288" spans="1:7" customFormat="1" x14ac:dyDescent="0.25">
      <c r="A288" s="51" t="s">
        <v>1975</v>
      </c>
      <c r="B288" s="68" t="s">
        <v>3107</v>
      </c>
      <c r="C288" s="132">
        <v>1791.04</v>
      </c>
      <c r="D288" s="51">
        <v>461</v>
      </c>
      <c r="E288" s="57"/>
      <c r="F288" s="139">
        <f t="shared" ref="F288:F304" si="9">IF($C$305=0,"",IF(C288="[For completion]","",C288/$C$305))</f>
        <v>2.9594540714056861E-2</v>
      </c>
      <c r="G288" s="139">
        <f t="shared" ref="G288:G304" si="10">IF($D$305=0,"",IF(D288="[For completion]","",D288/$D$305))</f>
        <v>1.7122906065445902E-2</v>
      </c>
    </row>
    <row r="289" spans="1:7" customFormat="1" x14ac:dyDescent="0.25">
      <c r="A289" s="51" t="s">
        <v>1976</v>
      </c>
      <c r="B289" s="68" t="s">
        <v>3142</v>
      </c>
      <c r="C289" s="132">
        <v>5568.7</v>
      </c>
      <c r="D289" s="133">
        <v>2134</v>
      </c>
      <c r="E289" s="57"/>
      <c r="F289" s="139">
        <f t="shared" si="9"/>
        <v>9.201532007904259E-2</v>
      </c>
      <c r="G289" s="139">
        <f t="shared" si="10"/>
        <v>7.9263083608810306E-2</v>
      </c>
    </row>
    <row r="290" spans="1:7" customFormat="1" x14ac:dyDescent="0.25">
      <c r="A290" s="51" t="s">
        <v>1977</v>
      </c>
      <c r="B290" s="68" t="s">
        <v>3143</v>
      </c>
      <c r="C290" s="132">
        <v>5410.16</v>
      </c>
      <c r="D290" s="133">
        <v>2786</v>
      </c>
      <c r="E290" s="57"/>
      <c r="F290" s="139">
        <f t="shared" si="9"/>
        <v>8.9395658605928324E-2</v>
      </c>
      <c r="G290" s="139">
        <f t="shared" si="10"/>
        <v>0.10348029565798759</v>
      </c>
    </row>
    <row r="291" spans="1:7" customFormat="1" x14ac:dyDescent="0.25">
      <c r="A291" s="51" t="s">
        <v>1978</v>
      </c>
      <c r="B291" s="68" t="s">
        <v>3144</v>
      </c>
      <c r="C291" s="132">
        <v>2781.52</v>
      </c>
      <c r="D291" s="133">
        <v>1769</v>
      </c>
      <c r="E291" s="57"/>
      <c r="F291" s="139">
        <f t="shared" si="9"/>
        <v>4.5960898074282788E-2</v>
      </c>
      <c r="G291" s="139">
        <f t="shared" si="10"/>
        <v>6.570590201686291E-2</v>
      </c>
    </row>
    <row r="292" spans="1:7" customFormat="1" x14ac:dyDescent="0.25">
      <c r="A292" s="51" t="s">
        <v>1979</v>
      </c>
      <c r="B292" s="68" t="s">
        <v>3145</v>
      </c>
      <c r="C292" s="132">
        <v>1582.92</v>
      </c>
      <c r="D292" s="133">
        <v>1065</v>
      </c>
      <c r="E292" s="57"/>
      <c r="F292" s="139">
        <f t="shared" si="9"/>
        <v>2.6155636047824109E-2</v>
      </c>
      <c r="G292" s="139">
        <f t="shared" si="10"/>
        <v>3.955725587787394E-2</v>
      </c>
    </row>
    <row r="293" spans="1:7" customFormat="1" x14ac:dyDescent="0.25">
      <c r="A293" s="51" t="s">
        <v>1980</v>
      </c>
      <c r="B293" s="68" t="s">
        <v>3146</v>
      </c>
      <c r="C293" s="132">
        <v>965.3</v>
      </c>
      <c r="D293" s="51">
        <v>699</v>
      </c>
      <c r="E293" s="57"/>
      <c r="F293" s="139">
        <f t="shared" si="9"/>
        <v>1.5950291535241586E-2</v>
      </c>
      <c r="G293" s="139">
        <f t="shared" si="10"/>
        <v>2.596293132266092E-2</v>
      </c>
    </row>
    <row r="294" spans="1:7" customFormat="1" x14ac:dyDescent="0.25">
      <c r="A294" s="51" t="s">
        <v>1981</v>
      </c>
      <c r="B294" s="68" t="s">
        <v>3147</v>
      </c>
      <c r="C294" s="132">
        <v>6361.08</v>
      </c>
      <c r="D294" s="133">
        <v>1157</v>
      </c>
      <c r="E294" s="57"/>
      <c r="F294" s="139">
        <f t="shared" si="9"/>
        <v>0.10510833987257283</v>
      </c>
      <c r="G294" s="139">
        <f t="shared" si="10"/>
        <v>4.2974408498309996E-2</v>
      </c>
    </row>
    <row r="295" spans="1:7" customFormat="1" x14ac:dyDescent="0.25">
      <c r="A295" s="51" t="s">
        <v>1982</v>
      </c>
      <c r="B295" s="68" t="s">
        <v>3148</v>
      </c>
      <c r="C295" s="132">
        <v>2908.54</v>
      </c>
      <c r="D295" s="133">
        <v>1116</v>
      </c>
      <c r="E295" s="57"/>
      <c r="F295" s="139">
        <f t="shared" si="9"/>
        <v>4.8059733701348348E-2</v>
      </c>
      <c r="G295" s="139">
        <f t="shared" si="10"/>
        <v>4.1451547004420011E-2</v>
      </c>
    </row>
    <row r="296" spans="1:7" customFormat="1" x14ac:dyDescent="0.25">
      <c r="A296" s="51" t="s">
        <v>1983</v>
      </c>
      <c r="B296" s="68" t="s">
        <v>3149</v>
      </c>
      <c r="C296" s="132">
        <v>7563.61</v>
      </c>
      <c r="D296" s="133">
        <v>4034</v>
      </c>
      <c r="E296" s="57"/>
      <c r="F296" s="139">
        <f t="shared" si="9"/>
        <v>0.12497853989316131</v>
      </c>
      <c r="G296" s="139">
        <f t="shared" si="10"/>
        <v>0.14983471381346805</v>
      </c>
    </row>
    <row r="297" spans="1:7" customFormat="1" x14ac:dyDescent="0.25">
      <c r="A297" s="51" t="s">
        <v>1984</v>
      </c>
      <c r="B297" s="68" t="s">
        <v>3150</v>
      </c>
      <c r="C297" s="132">
        <v>5750.85</v>
      </c>
      <c r="D297" s="133">
        <v>3695</v>
      </c>
      <c r="E297" s="57"/>
      <c r="F297" s="139">
        <f t="shared" si="9"/>
        <v>9.5025105226814538E-2</v>
      </c>
      <c r="G297" s="139">
        <f t="shared" si="10"/>
        <v>0.13724324926642648</v>
      </c>
    </row>
    <row r="298" spans="1:7" customFormat="1" x14ac:dyDescent="0.25">
      <c r="A298" s="51" t="s">
        <v>1985</v>
      </c>
      <c r="B298" s="68" t="s">
        <v>3151</v>
      </c>
      <c r="C298" s="132">
        <v>2532.7199999999998</v>
      </c>
      <c r="D298" s="133">
        <v>1845</v>
      </c>
      <c r="E298" s="57"/>
      <c r="F298" s="139">
        <f t="shared" si="9"/>
        <v>4.1849810812324736E-2</v>
      </c>
      <c r="G298" s="139">
        <f t="shared" si="10"/>
        <v>6.852876722504922E-2</v>
      </c>
    </row>
    <row r="299" spans="1:7" customFormat="1" x14ac:dyDescent="0.25">
      <c r="A299" s="51" t="s">
        <v>1986</v>
      </c>
      <c r="B299" s="68" t="s">
        <v>3152</v>
      </c>
      <c r="C299" s="132">
        <v>1188.24</v>
      </c>
      <c r="D299" s="51">
        <v>966</v>
      </c>
      <c r="E299" s="57"/>
      <c r="F299" s="139">
        <f t="shared" si="9"/>
        <v>1.9634076881627952E-2</v>
      </c>
      <c r="G299" s="139">
        <f t="shared" si="10"/>
        <v>3.5880102514578613E-2</v>
      </c>
    </row>
    <row r="300" spans="1:7" customFormat="1" x14ac:dyDescent="0.25">
      <c r="A300" s="51" t="s">
        <v>1987</v>
      </c>
      <c r="B300" s="68" t="s">
        <v>3153</v>
      </c>
      <c r="C300" s="132">
        <v>761.89</v>
      </c>
      <c r="D300" s="51">
        <v>706</v>
      </c>
      <c r="E300" s="57"/>
      <c r="F300" s="139">
        <f t="shared" si="9"/>
        <v>1.2589213319988824E-2</v>
      </c>
      <c r="G300" s="139">
        <f t="shared" si="10"/>
        <v>2.6222932065520187E-2</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8217.24</v>
      </c>
      <c r="D304" s="133">
        <v>3291</v>
      </c>
      <c r="E304" s="57"/>
      <c r="F304" s="139">
        <f t="shared" si="9"/>
        <v>0.13577890149699426</v>
      </c>
      <c r="G304" s="139">
        <f t="shared" si="10"/>
        <v>0.1222374921071203</v>
      </c>
    </row>
    <row r="305" spans="1:7" customFormat="1" x14ac:dyDescent="0.25">
      <c r="A305" s="51" t="s">
        <v>1992</v>
      </c>
      <c r="B305" s="68" t="s">
        <v>136</v>
      </c>
      <c r="C305" s="132">
        <f>SUM(C287:C304)</f>
        <v>60519.27</v>
      </c>
      <c r="D305" s="51">
        <f>SUM(D287:D304)</f>
        <v>26923</v>
      </c>
      <c r="E305" s="57"/>
      <c r="F305" s="147">
        <f>SUM(F287:F304)</f>
        <v>1</v>
      </c>
      <c r="G305" s="147">
        <f>SUM(G287:G304)</f>
        <v>1</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3141</v>
      </c>
      <c r="C310" s="132">
        <v>7135.46</v>
      </c>
      <c r="D310" s="133">
        <v>1199</v>
      </c>
      <c r="E310" s="57"/>
      <c r="F310" s="139">
        <f>IF($C$328=0,"",IF(C310="[For completion]","",C310/$C$328))</f>
        <v>0.11790393373879098</v>
      </c>
      <c r="G310" s="139">
        <f>IF($D$328=0,"",IF(D310="[For completion]","",D310/$D$328))</f>
        <v>4.4534412955465584E-2</v>
      </c>
    </row>
    <row r="311" spans="1:7" customFormat="1" x14ac:dyDescent="0.25">
      <c r="A311" s="51" t="s">
        <v>1997</v>
      </c>
      <c r="B311" s="68" t="s">
        <v>3107</v>
      </c>
      <c r="C311" s="132">
        <v>1791.04</v>
      </c>
      <c r="D311" s="51">
        <v>461</v>
      </c>
      <c r="E311" s="57"/>
      <c r="F311" s="139">
        <f t="shared" ref="F311:F327" si="11">IF($C$328=0,"",IF(C311="[For completion]","",C311/$C$328))</f>
        <v>2.9594540714056861E-2</v>
      </c>
      <c r="G311" s="139">
        <f t="shared" ref="G311:G327" si="12">IF($D$328=0,"",IF(D311="[For completion]","",D311/$D$328))</f>
        <v>1.7122906065445902E-2</v>
      </c>
    </row>
    <row r="312" spans="1:7" customFormat="1" x14ac:dyDescent="0.25">
      <c r="A312" s="51" t="s">
        <v>1998</v>
      </c>
      <c r="B312" s="68" t="s">
        <v>3142</v>
      </c>
      <c r="C312" s="132">
        <v>5568.7</v>
      </c>
      <c r="D312" s="133">
        <v>2134</v>
      </c>
      <c r="E312" s="57"/>
      <c r="F312" s="139">
        <f t="shared" si="11"/>
        <v>9.201532007904259E-2</v>
      </c>
      <c r="G312" s="139">
        <f t="shared" si="12"/>
        <v>7.9263083608810306E-2</v>
      </c>
    </row>
    <row r="313" spans="1:7" customFormat="1" x14ac:dyDescent="0.25">
      <c r="A313" s="51" t="s">
        <v>1999</v>
      </c>
      <c r="B313" s="68" t="s">
        <v>3143</v>
      </c>
      <c r="C313" s="132">
        <v>5410.16</v>
      </c>
      <c r="D313" s="133">
        <v>2786</v>
      </c>
      <c r="E313" s="57"/>
      <c r="F313" s="139">
        <f t="shared" si="11"/>
        <v>8.9395658605928324E-2</v>
      </c>
      <c r="G313" s="139">
        <f t="shared" si="12"/>
        <v>0.10348029565798759</v>
      </c>
    </row>
    <row r="314" spans="1:7" customFormat="1" x14ac:dyDescent="0.25">
      <c r="A314" s="51" t="s">
        <v>2000</v>
      </c>
      <c r="B314" s="68" t="s">
        <v>3144</v>
      </c>
      <c r="C314" s="132">
        <v>2781.52</v>
      </c>
      <c r="D314" s="133">
        <v>1769</v>
      </c>
      <c r="E314" s="57"/>
      <c r="F314" s="139">
        <f t="shared" si="11"/>
        <v>4.5960898074282788E-2</v>
      </c>
      <c r="G314" s="139">
        <f t="shared" si="12"/>
        <v>6.570590201686291E-2</v>
      </c>
    </row>
    <row r="315" spans="1:7" customFormat="1" x14ac:dyDescent="0.25">
      <c r="A315" s="51" t="s">
        <v>2001</v>
      </c>
      <c r="B315" s="68" t="s">
        <v>3145</v>
      </c>
      <c r="C315" s="132">
        <v>1582.92</v>
      </c>
      <c r="D315" s="133">
        <v>1065</v>
      </c>
      <c r="E315" s="57"/>
      <c r="F315" s="139">
        <f t="shared" si="11"/>
        <v>2.6155636047824109E-2</v>
      </c>
      <c r="G315" s="139">
        <f t="shared" si="12"/>
        <v>3.955725587787394E-2</v>
      </c>
    </row>
    <row r="316" spans="1:7" customFormat="1" x14ac:dyDescent="0.25">
      <c r="A316" s="51" t="s">
        <v>2002</v>
      </c>
      <c r="B316" s="68" t="s">
        <v>3146</v>
      </c>
      <c r="C316" s="132">
        <v>965.3</v>
      </c>
      <c r="D316" s="51">
        <v>699</v>
      </c>
      <c r="E316" s="57"/>
      <c r="F316" s="139">
        <f t="shared" si="11"/>
        <v>1.5950291535241586E-2</v>
      </c>
      <c r="G316" s="139">
        <f t="shared" si="12"/>
        <v>2.596293132266092E-2</v>
      </c>
    </row>
    <row r="317" spans="1:7" customFormat="1" x14ac:dyDescent="0.25">
      <c r="A317" s="51" t="s">
        <v>2003</v>
      </c>
      <c r="B317" s="68" t="s">
        <v>3147</v>
      </c>
      <c r="C317" s="132">
        <v>6361.08</v>
      </c>
      <c r="D317" s="133">
        <v>1157</v>
      </c>
      <c r="E317" s="57"/>
      <c r="F317" s="139">
        <f t="shared" si="11"/>
        <v>0.10510833987257283</v>
      </c>
      <c r="G317" s="139">
        <f t="shared" si="12"/>
        <v>4.2974408498309996E-2</v>
      </c>
    </row>
    <row r="318" spans="1:7" customFormat="1" x14ac:dyDescent="0.25">
      <c r="A318" s="51" t="s">
        <v>2004</v>
      </c>
      <c r="B318" s="68" t="s">
        <v>3148</v>
      </c>
      <c r="C318" s="132">
        <v>2908.54</v>
      </c>
      <c r="D318" s="133">
        <v>1116</v>
      </c>
      <c r="E318" s="57"/>
      <c r="F318" s="139">
        <f t="shared" si="11"/>
        <v>4.8059733701348348E-2</v>
      </c>
      <c r="G318" s="139">
        <f t="shared" si="12"/>
        <v>4.1451547004420011E-2</v>
      </c>
    </row>
    <row r="319" spans="1:7" customFormat="1" x14ac:dyDescent="0.25">
      <c r="A319" s="51" t="s">
        <v>2005</v>
      </c>
      <c r="B319" s="68" t="s">
        <v>3149</v>
      </c>
      <c r="C319" s="132">
        <v>7563.61</v>
      </c>
      <c r="D319" s="133">
        <v>4034</v>
      </c>
      <c r="E319" s="57"/>
      <c r="F319" s="139">
        <f t="shared" si="11"/>
        <v>0.12497853989316131</v>
      </c>
      <c r="G319" s="139">
        <f t="shared" si="12"/>
        <v>0.14983471381346805</v>
      </c>
    </row>
    <row r="320" spans="1:7" customFormat="1" x14ac:dyDescent="0.25">
      <c r="A320" s="51" t="s">
        <v>2106</v>
      </c>
      <c r="B320" s="68" t="s">
        <v>3150</v>
      </c>
      <c r="C320" s="132">
        <v>5750.85</v>
      </c>
      <c r="D320" s="133">
        <v>3695</v>
      </c>
      <c r="E320" s="57"/>
      <c r="F320" s="139">
        <f t="shared" si="11"/>
        <v>9.5025105226814538E-2</v>
      </c>
      <c r="G320" s="139">
        <f t="shared" si="12"/>
        <v>0.13724324926642648</v>
      </c>
    </row>
    <row r="321" spans="1:7" customFormat="1" x14ac:dyDescent="0.25">
      <c r="A321" s="51" t="s">
        <v>2148</v>
      </c>
      <c r="B321" s="68" t="s">
        <v>3151</v>
      </c>
      <c r="C321" s="132">
        <v>2532.7199999999998</v>
      </c>
      <c r="D321" s="133">
        <v>1845</v>
      </c>
      <c r="E321" s="57"/>
      <c r="F321" s="139">
        <f>IF($C$328=0,"",IF(C321="[For completion]","",C321/$C$328))</f>
        <v>4.1849810812324736E-2</v>
      </c>
      <c r="G321" s="139">
        <f t="shared" si="12"/>
        <v>6.852876722504922E-2</v>
      </c>
    </row>
    <row r="322" spans="1:7" customFormat="1" x14ac:dyDescent="0.25">
      <c r="A322" s="51" t="s">
        <v>2149</v>
      </c>
      <c r="B322" s="68" t="s">
        <v>3152</v>
      </c>
      <c r="C322" s="132">
        <v>1188.24</v>
      </c>
      <c r="D322" s="51">
        <v>966</v>
      </c>
      <c r="E322" s="57"/>
      <c r="F322" s="139">
        <f t="shared" si="11"/>
        <v>1.9634076881627952E-2</v>
      </c>
      <c r="G322" s="139">
        <f t="shared" si="12"/>
        <v>3.5880102514578613E-2</v>
      </c>
    </row>
    <row r="323" spans="1:7" customFormat="1" x14ac:dyDescent="0.25">
      <c r="A323" s="51" t="s">
        <v>2150</v>
      </c>
      <c r="B323" s="68" t="s">
        <v>3153</v>
      </c>
      <c r="C323" s="132">
        <v>761.89</v>
      </c>
      <c r="D323" s="51">
        <v>706</v>
      </c>
      <c r="E323" s="57"/>
      <c r="F323" s="139">
        <f t="shared" si="11"/>
        <v>1.2589213319988824E-2</v>
      </c>
      <c r="G323" s="139">
        <f t="shared" si="12"/>
        <v>2.6222932065520187E-2</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8217.24</v>
      </c>
      <c r="D327" s="133">
        <v>3291</v>
      </c>
      <c r="E327" s="57"/>
      <c r="F327" s="139">
        <f t="shared" si="11"/>
        <v>0.13577890149699426</v>
      </c>
      <c r="G327" s="139">
        <f t="shared" si="12"/>
        <v>0.1222374921071203</v>
      </c>
    </row>
    <row r="328" spans="1:7" customFormat="1" x14ac:dyDescent="0.25">
      <c r="A328" s="51" t="s">
        <v>2155</v>
      </c>
      <c r="B328" s="68" t="s">
        <v>136</v>
      </c>
      <c r="C328" s="132">
        <f>SUM(C310:C327)</f>
        <v>60519.27</v>
      </c>
      <c r="D328" s="51">
        <f>SUM(D310:D327)</f>
        <v>26923</v>
      </c>
      <c r="E328" s="57"/>
      <c r="F328" s="147">
        <f>SUM(F310:F327)</f>
        <v>1</v>
      </c>
      <c r="G328" s="147">
        <f>SUM(G310:G327)</f>
        <v>1</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17021.34</v>
      </c>
      <c r="D333" s="133">
        <v>9416</v>
      </c>
      <c r="E333" s="57"/>
      <c r="F333" s="139">
        <f>IF($C$346=0,"",IF(C333="[For completion]","",C333/$C$346))</f>
        <v>0.28125478669693577</v>
      </c>
      <c r="G333" s="139">
        <f>IF($D$346=0,"",IF(D333="[For completion]","",D333/$D$346))</f>
        <v>0.34973814210897747</v>
      </c>
    </row>
    <row r="334" spans="1:7" customFormat="1" x14ac:dyDescent="0.25">
      <c r="A334" s="51" t="s">
        <v>2159</v>
      </c>
      <c r="B334" s="68" t="s">
        <v>1630</v>
      </c>
      <c r="C334" s="132">
        <v>8247.17</v>
      </c>
      <c r="D334" s="133">
        <v>4976</v>
      </c>
      <c r="E334" s="57"/>
      <c r="F334" s="139">
        <f t="shared" ref="F334:F345" si="13">IF($C$346=0,"",IF(C334="[For completion]","",C334/$C$346))</f>
        <v>0.13627340968474677</v>
      </c>
      <c r="G334" s="139">
        <f t="shared" ref="G334:G345" si="14">IF($D$346=0,"",IF(D334="[For completion]","",D334/$D$346))</f>
        <v>0.18482338520967204</v>
      </c>
    </row>
    <row r="335" spans="1:7" customFormat="1" x14ac:dyDescent="0.25">
      <c r="A335" s="51" t="s">
        <v>2160</v>
      </c>
      <c r="B335" s="68" t="s">
        <v>2307</v>
      </c>
      <c r="C335" s="132">
        <v>2985.26</v>
      </c>
      <c r="D335" s="133">
        <v>2016</v>
      </c>
      <c r="E335" s="57"/>
      <c r="F335" s="139">
        <f t="shared" si="13"/>
        <v>4.9327412796812388E-2</v>
      </c>
      <c r="G335" s="139">
        <f t="shared" si="14"/>
        <v>7.4880213943468416E-2</v>
      </c>
    </row>
    <row r="336" spans="1:7" customFormat="1" x14ac:dyDescent="0.25">
      <c r="A336" s="51" t="s">
        <v>2161</v>
      </c>
      <c r="B336" s="68" t="s">
        <v>1631</v>
      </c>
      <c r="C336" s="132">
        <v>2709.18</v>
      </c>
      <c r="D336" s="133">
        <v>1859</v>
      </c>
      <c r="E336" s="57"/>
      <c r="F336" s="139">
        <f t="shared" si="13"/>
        <v>4.4765561525920074E-2</v>
      </c>
      <c r="G336" s="139">
        <f t="shared" si="14"/>
        <v>6.9048768710767747E-2</v>
      </c>
    </row>
    <row r="337" spans="1:7" customFormat="1" x14ac:dyDescent="0.25">
      <c r="A337" s="51" t="s">
        <v>2162</v>
      </c>
      <c r="B337" s="68" t="s">
        <v>1632</v>
      </c>
      <c r="C337" s="132">
        <v>2274.52</v>
      </c>
      <c r="D337" s="133">
        <v>1607</v>
      </c>
      <c r="E337" s="57"/>
      <c r="F337" s="139">
        <f t="shared" si="13"/>
        <v>3.7583388701354553E-2</v>
      </c>
      <c r="G337" s="139">
        <f t="shared" si="14"/>
        <v>5.9688741967834191E-2</v>
      </c>
    </row>
    <row r="338" spans="1:7" customFormat="1" x14ac:dyDescent="0.25">
      <c r="A338" s="51" t="s">
        <v>2163</v>
      </c>
      <c r="B338" s="68" t="s">
        <v>1633</v>
      </c>
      <c r="C338" s="132">
        <v>2102.37</v>
      </c>
      <c r="D338" s="133">
        <v>1142</v>
      </c>
      <c r="E338" s="57"/>
      <c r="F338" s="139">
        <f t="shared" si="13"/>
        <v>3.4738841119913988E-2</v>
      </c>
      <c r="G338" s="139">
        <f t="shared" si="14"/>
        <v>4.2417264049325852E-2</v>
      </c>
    </row>
    <row r="339" spans="1:7" customFormat="1" x14ac:dyDescent="0.25">
      <c r="A339" s="51" t="s">
        <v>2164</v>
      </c>
      <c r="B339" s="68" t="s">
        <v>1634</v>
      </c>
      <c r="C339" s="132">
        <v>1448.4</v>
      </c>
      <c r="D339" s="51">
        <v>373</v>
      </c>
      <c r="E339" s="57"/>
      <c r="F339" s="139">
        <f t="shared" si="13"/>
        <v>2.3932865041873422E-2</v>
      </c>
      <c r="G339" s="139">
        <f t="shared" si="14"/>
        <v>1.3854325298072281E-2</v>
      </c>
    </row>
    <row r="340" spans="1:7" customFormat="1" x14ac:dyDescent="0.25">
      <c r="A340" s="51" t="s">
        <v>2165</v>
      </c>
      <c r="B340" s="68" t="s">
        <v>1635</v>
      </c>
      <c r="C340" s="132">
        <v>1887.83</v>
      </c>
      <c r="D340" s="51">
        <v>451</v>
      </c>
      <c r="E340" s="57"/>
      <c r="F340" s="139">
        <f t="shared" si="13"/>
        <v>3.1193855711129453E-2</v>
      </c>
      <c r="G340" s="139">
        <f t="shared" si="14"/>
        <v>1.6751476432789809E-2</v>
      </c>
    </row>
    <row r="341" spans="1:7" customFormat="1" x14ac:dyDescent="0.25">
      <c r="A341" s="51" t="s">
        <v>2166</v>
      </c>
      <c r="B341" s="68" t="s">
        <v>2680</v>
      </c>
      <c r="C341" s="132">
        <v>3325.49</v>
      </c>
      <c r="D341" s="51">
        <v>664</v>
      </c>
      <c r="E341" s="57"/>
      <c r="F341" s="139">
        <f t="shared" si="13"/>
        <v>5.4949256675020465E-2</v>
      </c>
      <c r="G341" s="139">
        <f t="shared" si="14"/>
        <v>2.4662927608364596E-2</v>
      </c>
    </row>
    <row r="342" spans="1:7" customFormat="1" x14ac:dyDescent="0.25">
      <c r="A342" s="51" t="s">
        <v>2167</v>
      </c>
      <c r="B342" s="51" t="s">
        <v>2683</v>
      </c>
      <c r="C342" s="132">
        <v>885.73</v>
      </c>
      <c r="D342" s="51">
        <v>322</v>
      </c>
      <c r="F342" s="139">
        <f t="shared" si="13"/>
        <v>1.4635498863255004E-2</v>
      </c>
      <c r="G342" s="139">
        <f t="shared" si="14"/>
        <v>1.1960034171526204E-2</v>
      </c>
    </row>
    <row r="343" spans="1:7" customFormat="1" x14ac:dyDescent="0.25">
      <c r="A343" s="51" t="s">
        <v>2168</v>
      </c>
      <c r="B343" s="51" t="s">
        <v>2681</v>
      </c>
      <c r="C343" s="132">
        <v>5369.4</v>
      </c>
      <c r="D343" s="51">
        <v>930</v>
      </c>
      <c r="F343" s="139">
        <f t="shared" si="13"/>
        <v>8.8722124796903584E-2</v>
      </c>
      <c r="G343" s="139">
        <f t="shared" si="14"/>
        <v>3.4542955837016678E-2</v>
      </c>
    </row>
    <row r="344" spans="1:7" customFormat="1" x14ac:dyDescent="0.25">
      <c r="A344" s="51" t="s">
        <v>2677</v>
      </c>
      <c r="B344" s="68" t="s">
        <v>2682</v>
      </c>
      <c r="C344" s="132">
        <v>6497.21</v>
      </c>
      <c r="D344" s="51">
        <v>800</v>
      </c>
      <c r="E344" s="57"/>
      <c r="F344" s="139">
        <f t="shared" si="13"/>
        <v>0.10735767058734495</v>
      </c>
      <c r="G344" s="139">
        <f t="shared" si="14"/>
        <v>2.9714370612487464E-2</v>
      </c>
    </row>
    <row r="345" spans="1:7" customFormat="1" x14ac:dyDescent="0.25">
      <c r="A345" s="51" t="s">
        <v>2678</v>
      </c>
      <c r="B345" s="51" t="s">
        <v>2029</v>
      </c>
      <c r="C345" s="132">
        <v>5765.39</v>
      </c>
      <c r="D345" s="133">
        <v>2367</v>
      </c>
      <c r="F345" s="139">
        <f t="shared" si="13"/>
        <v>9.5265327798789434E-2</v>
      </c>
      <c r="G345" s="139">
        <f t="shared" si="14"/>
        <v>8.7917394049697284E-2</v>
      </c>
    </row>
    <row r="346" spans="1:7" customFormat="1" x14ac:dyDescent="0.25">
      <c r="A346" s="51" t="s">
        <v>2679</v>
      </c>
      <c r="B346" s="68" t="s">
        <v>136</v>
      </c>
      <c r="C346" s="132">
        <f>SUM(C333:C345)</f>
        <v>60519.290000000008</v>
      </c>
      <c r="D346" s="51">
        <f>SUM(D333:D345)</f>
        <v>26923</v>
      </c>
      <c r="E346" s="57"/>
      <c r="F346" s="147">
        <f>SUM(F333:F345)</f>
        <v>0.99999999999999978</v>
      </c>
      <c r="G346" s="147">
        <f>SUM(G333:G345)</f>
        <v>1.0000000000000002</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10584.71</v>
      </c>
      <c r="D358" s="133">
        <v>9202</v>
      </c>
      <c r="E358" s="57"/>
      <c r="F358" s="139">
        <f>IF($C$365=0,"",IF(C358="[For completion]","",C358/$C$365))</f>
        <v>0.1748981192608175</v>
      </c>
      <c r="G358" s="139">
        <f>IF($D$365=0,"",IF(D358="[For completion]","",D358/$D$365))</f>
        <v>0.34178954797013705</v>
      </c>
    </row>
    <row r="359" spans="1:7" customFormat="1" x14ac:dyDescent="0.25">
      <c r="A359" s="51" t="s">
        <v>2484</v>
      </c>
      <c r="B359" s="153" t="s">
        <v>2018</v>
      </c>
      <c r="C359" s="132">
        <v>28600.84</v>
      </c>
      <c r="D359" s="133">
        <v>10260</v>
      </c>
      <c r="E359" s="57"/>
      <c r="F359" s="139">
        <f t="shared" ref="F359:F364" si="15">IF($C$365=0,"",IF(C359="[For completion]","",C359/$C$365))</f>
        <v>0.472590474871731</v>
      </c>
      <c r="G359" s="139">
        <f t="shared" ref="G359:G364" si="16">IF($D$365=0,"",IF(D359="[For completion]","",D359/$D$365))</f>
        <v>0.38108680310515175</v>
      </c>
    </row>
    <row r="360" spans="1:7" customFormat="1" x14ac:dyDescent="0.25">
      <c r="A360" s="51" t="s">
        <v>2485</v>
      </c>
      <c r="B360" s="68" t="s">
        <v>2019</v>
      </c>
      <c r="C360" s="132">
        <v>626.72</v>
      </c>
      <c r="D360" s="51">
        <v>239</v>
      </c>
      <c r="E360" s="57"/>
      <c r="F360" s="139">
        <f t="shared" si="15"/>
        <v>1.0355706420217423E-2</v>
      </c>
      <c r="G360" s="139">
        <f t="shared" si="16"/>
        <v>8.8771682204806298E-3</v>
      </c>
    </row>
    <row r="361" spans="1:7" customFormat="1" x14ac:dyDescent="0.25">
      <c r="A361" s="51" t="s">
        <v>2486</v>
      </c>
      <c r="B361" s="68" t="s">
        <v>2020</v>
      </c>
      <c r="C361" s="132">
        <v>11955.7</v>
      </c>
      <c r="D361" s="133">
        <v>3773</v>
      </c>
      <c r="E361" s="57"/>
      <c r="F361" s="139">
        <f t="shared" si="15"/>
        <v>0.19755188800132983</v>
      </c>
      <c r="G361" s="139">
        <f t="shared" si="16"/>
        <v>0.14014040040114401</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8751.32</v>
      </c>
      <c r="D364" s="133">
        <v>3449</v>
      </c>
      <c r="E364" s="57"/>
      <c r="F364" s="139">
        <f t="shared" si="15"/>
        <v>0.14460381144590426</v>
      </c>
      <c r="G364" s="139">
        <f t="shared" si="16"/>
        <v>0.12810608030308657</v>
      </c>
    </row>
    <row r="365" spans="1:7" customFormat="1" x14ac:dyDescent="0.25">
      <c r="A365" s="51" t="s">
        <v>2490</v>
      </c>
      <c r="B365" s="68" t="s">
        <v>136</v>
      </c>
      <c r="C365" s="132">
        <f>SUM(C358:C364)</f>
        <v>60519.29</v>
      </c>
      <c r="D365" s="51">
        <f>SUM(D358:D364)</f>
        <v>26923</v>
      </c>
      <c r="E365" s="57"/>
      <c r="F365" s="147">
        <f>SUM(F358:F364)</f>
        <v>1</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3037</v>
      </c>
      <c r="C374" s="71" t="s">
        <v>2670</v>
      </c>
      <c r="D374" s="71" t="s">
        <v>2671</v>
      </c>
      <c r="E374" s="71"/>
      <c r="F374" s="71" t="s">
        <v>2672</v>
      </c>
      <c r="G374" s="71" t="s">
        <v>3062</v>
      </c>
    </row>
    <row r="375" spans="1:7" customFormat="1" x14ac:dyDescent="0.25">
      <c r="A375" s="51" t="s">
        <v>2497</v>
      </c>
      <c r="B375" s="68" t="s">
        <v>2017</v>
      </c>
      <c r="C375" s="132">
        <v>36296.11</v>
      </c>
      <c r="D375" s="132">
        <v>20706</v>
      </c>
      <c r="E375" s="49"/>
      <c r="F375" s="167">
        <v>20.91</v>
      </c>
      <c r="G375" s="167" t="s">
        <v>80</v>
      </c>
    </row>
    <row r="376" spans="1:7" customFormat="1" x14ac:dyDescent="0.25">
      <c r="A376" s="51" t="s">
        <v>2498</v>
      </c>
      <c r="B376" s="68" t="s">
        <v>2018</v>
      </c>
      <c r="C376" s="132">
        <v>145992.14000000001</v>
      </c>
      <c r="D376" s="132">
        <v>89864.73</v>
      </c>
      <c r="E376" s="49"/>
      <c r="F376" s="167">
        <v>7.77</v>
      </c>
      <c r="G376" s="167" t="s">
        <v>80</v>
      </c>
    </row>
    <row r="377" spans="1:7" customFormat="1" x14ac:dyDescent="0.25">
      <c r="A377" s="51" t="s">
        <v>2499</v>
      </c>
      <c r="B377" s="68" t="s">
        <v>2019</v>
      </c>
      <c r="C377" s="132">
        <v>66.31</v>
      </c>
      <c r="D377" s="132">
        <v>33.43</v>
      </c>
      <c r="E377" s="49"/>
      <c r="F377" s="167" t="s">
        <v>3121</v>
      </c>
      <c r="G377" s="167" t="s">
        <v>80</v>
      </c>
    </row>
    <row r="378" spans="1:7" customFormat="1" x14ac:dyDescent="0.25">
      <c r="A378" s="51" t="s">
        <v>2500</v>
      </c>
      <c r="B378" s="68" t="s">
        <v>2020</v>
      </c>
      <c r="C378" s="132">
        <v>20302.93</v>
      </c>
      <c r="D378" s="132">
        <v>12276.36</v>
      </c>
      <c r="E378" s="49"/>
      <c r="F378" s="167">
        <v>8.2799999999999994</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25720.84</v>
      </c>
      <c r="D381" s="132">
        <v>16132.03</v>
      </c>
      <c r="E381" s="49"/>
      <c r="F381" s="167">
        <v>11.78</v>
      </c>
      <c r="G381" s="167" t="s">
        <v>80</v>
      </c>
    </row>
    <row r="382" spans="1:7" customFormat="1" x14ac:dyDescent="0.25">
      <c r="A382" s="51" t="s">
        <v>2504</v>
      </c>
      <c r="B382" s="68" t="s">
        <v>136</v>
      </c>
      <c r="C382" s="132">
        <f>SUM(C375:C381)</f>
        <v>228378.33</v>
      </c>
      <c r="D382" s="132">
        <f>SUM(D375:D381)</f>
        <v>139012.54999999999</v>
      </c>
      <c r="E382" s="49"/>
      <c r="F382" s="167"/>
      <c r="G382" s="139"/>
    </row>
    <row r="383" spans="1:7" customFormat="1" x14ac:dyDescent="0.25">
      <c r="A383" s="51" t="s">
        <v>2505</v>
      </c>
      <c r="B383" s="68" t="s">
        <v>2669</v>
      </c>
      <c r="C383" s="51">
        <v>5.2</v>
      </c>
      <c r="D383" s="51">
        <v>3.37</v>
      </c>
      <c r="E383" s="49"/>
      <c r="F383" s="167">
        <v>8.59</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3.08</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3135</v>
      </c>
      <c r="C428" s="132">
        <v>25839.02</v>
      </c>
      <c r="D428" s="133">
        <v>25138</v>
      </c>
      <c r="E428" s="65"/>
      <c r="F428" s="139">
        <f t="shared" ref="F428:F451" si="18">IF($C$452=0,"",IF(C428="[for completion]","",C428/$C$452))</f>
        <v>0.18240618555492941</v>
      </c>
      <c r="G428" s="139">
        <f t="shared" ref="G428:G451" si="19">IF($D$452=0,"",IF(D428="[for completion]","",D428/$D$452))</f>
        <v>0.54588490770901199</v>
      </c>
    </row>
    <row r="429" spans="1:7" x14ac:dyDescent="0.25">
      <c r="A429" s="51" t="s">
        <v>2053</v>
      </c>
      <c r="B429" s="68" t="s">
        <v>3136</v>
      </c>
      <c r="C429" s="132">
        <v>43166.92</v>
      </c>
      <c r="D429" s="133">
        <v>13688</v>
      </c>
      <c r="E429" s="65"/>
      <c r="F429" s="139">
        <f t="shared" si="18"/>
        <v>0.30472956092587078</v>
      </c>
      <c r="G429" s="139">
        <f t="shared" si="19"/>
        <v>0.29724212812160694</v>
      </c>
    </row>
    <row r="430" spans="1:7" x14ac:dyDescent="0.25">
      <c r="A430" s="51" t="s">
        <v>2054</v>
      </c>
      <c r="B430" s="68" t="s">
        <v>3137</v>
      </c>
      <c r="C430" s="132">
        <v>57205.75</v>
      </c>
      <c r="D430" s="133">
        <v>6815</v>
      </c>
      <c r="E430" s="65"/>
      <c r="F430" s="139">
        <f t="shared" si="18"/>
        <v>0.40383430367362627</v>
      </c>
      <c r="G430" s="139">
        <f t="shared" si="19"/>
        <v>0.1479913137893594</v>
      </c>
    </row>
    <row r="431" spans="1:7" x14ac:dyDescent="0.25">
      <c r="A431" s="51" t="s">
        <v>2055</v>
      </c>
      <c r="B431" s="68" t="s">
        <v>3138</v>
      </c>
      <c r="C431" s="132">
        <v>10266.950000000001</v>
      </c>
      <c r="D431" s="133">
        <v>359</v>
      </c>
      <c r="E431" s="65"/>
      <c r="F431" s="139">
        <f t="shared" si="18"/>
        <v>7.2477794698993334E-2</v>
      </c>
      <c r="G431" s="139">
        <f t="shared" si="19"/>
        <v>7.7958740499457111E-3</v>
      </c>
    </row>
    <row r="432" spans="1:7" x14ac:dyDescent="0.25">
      <c r="A432" s="51" t="s">
        <v>2056</v>
      </c>
      <c r="B432" s="68" t="s">
        <v>3139</v>
      </c>
      <c r="C432" s="132">
        <v>2545.61</v>
      </c>
      <c r="D432" s="133">
        <v>37</v>
      </c>
      <c r="E432" s="65"/>
      <c r="F432" s="139">
        <f t="shared" si="18"/>
        <v>1.7970302666683327E-2</v>
      </c>
      <c r="G432" s="139">
        <f t="shared" si="19"/>
        <v>8.0347448425624316E-4</v>
      </c>
    </row>
    <row r="433" spans="1:7" x14ac:dyDescent="0.25">
      <c r="A433" s="51" t="s">
        <v>2057</v>
      </c>
      <c r="B433" s="68" t="s">
        <v>3140</v>
      </c>
      <c r="C433" s="132">
        <v>2632.24</v>
      </c>
      <c r="D433" s="133">
        <v>13</v>
      </c>
      <c r="E433" s="65"/>
      <c r="F433" s="139">
        <f t="shared" si="18"/>
        <v>1.8581852479896969E-2</v>
      </c>
      <c r="G433" s="139">
        <f t="shared" si="19"/>
        <v>2.8230184581976112E-4</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141656.49</v>
      </c>
      <c r="D452" s="76">
        <f>SUM(D428:D451)</f>
        <v>46050</v>
      </c>
      <c r="E452" s="121"/>
      <c r="F452" s="148">
        <f>SUM(F428:F451)</f>
        <v>1</v>
      </c>
      <c r="G452" s="148">
        <f>SUM(G428:G451)</f>
        <v>1</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0.46</v>
      </c>
      <c r="G476" s="51"/>
    </row>
    <row r="477" spans="1:7" x14ac:dyDescent="0.25">
      <c r="G477" s="51"/>
    </row>
    <row r="478" spans="1:7" x14ac:dyDescent="0.25">
      <c r="B478" s="68" t="s">
        <v>676</v>
      </c>
      <c r="G478" s="51"/>
    </row>
    <row r="479" spans="1:7" x14ac:dyDescent="0.25">
      <c r="A479" s="51" t="s">
        <v>2172</v>
      </c>
      <c r="B479" s="51" t="s">
        <v>678</v>
      </c>
      <c r="C479" s="132">
        <v>116771.22</v>
      </c>
      <c r="D479" s="133" t="s">
        <v>1193</v>
      </c>
      <c r="F479" s="139">
        <f>IF($C$487=0,"",IF(C479="[Mark as ND1 if not relevant]","",C479/$C$487))</f>
        <v>0.8243267674254483</v>
      </c>
      <c r="G479" s="139" t="str">
        <f>IF($D$487=0,"",IF(D479="[Mark as ND1 if not relevant]","",D479/$D$487))</f>
        <v/>
      </c>
    </row>
    <row r="480" spans="1:7" x14ac:dyDescent="0.25">
      <c r="A480" s="51" t="s">
        <v>2173</v>
      </c>
      <c r="B480" s="51" t="s">
        <v>680</v>
      </c>
      <c r="C480" s="132">
        <v>14258.08</v>
      </c>
      <c r="D480" s="133" t="s">
        <v>1193</v>
      </c>
      <c r="F480" s="139">
        <f t="shared" ref="F480:F486" si="22">IF($C$487=0,"",IF(C480="[Mark as ND1 if not relevant]","",C480/$C$487))</f>
        <v>0.1006525152010353</v>
      </c>
      <c r="G480" s="139" t="str">
        <f t="shared" ref="G480:G486" si="23">IF($D$487=0,"",IF(D480="[Mark as ND1 if not relevant]","",D480/$D$487))</f>
        <v/>
      </c>
    </row>
    <row r="481" spans="1:7" x14ac:dyDescent="0.25">
      <c r="A481" s="51" t="s">
        <v>2174</v>
      </c>
      <c r="B481" s="51" t="s">
        <v>682</v>
      </c>
      <c r="C481" s="132">
        <v>7734.67</v>
      </c>
      <c r="D481" s="133" t="s">
        <v>1193</v>
      </c>
      <c r="F481" s="139">
        <f t="shared" si="22"/>
        <v>5.4601600618736298E-2</v>
      </c>
      <c r="G481" s="139" t="str">
        <f t="shared" si="23"/>
        <v/>
      </c>
    </row>
    <row r="482" spans="1:7" x14ac:dyDescent="0.25">
      <c r="A482" s="51" t="s">
        <v>2175</v>
      </c>
      <c r="B482" s="51" t="s">
        <v>684</v>
      </c>
      <c r="C482" s="132">
        <v>2434.61</v>
      </c>
      <c r="D482" s="133" t="s">
        <v>1193</v>
      </c>
      <c r="F482" s="139">
        <f t="shared" si="22"/>
        <v>1.7186719392344028E-2</v>
      </c>
      <c r="G482" s="139" t="str">
        <f t="shared" si="23"/>
        <v/>
      </c>
    </row>
    <row r="483" spans="1:7" x14ac:dyDescent="0.25">
      <c r="A483" s="51" t="s">
        <v>2176</v>
      </c>
      <c r="B483" s="51" t="s">
        <v>686</v>
      </c>
      <c r="C483" s="132">
        <v>248.17</v>
      </c>
      <c r="D483" s="133" t="s">
        <v>1193</v>
      </c>
      <c r="F483" s="139">
        <f t="shared" si="22"/>
        <v>1.7519143319045009E-3</v>
      </c>
      <c r="G483" s="139" t="str">
        <f t="shared" si="23"/>
        <v/>
      </c>
    </row>
    <row r="484" spans="1:7" x14ac:dyDescent="0.25">
      <c r="A484" s="51" t="s">
        <v>2177</v>
      </c>
      <c r="B484" s="51" t="s">
        <v>688</v>
      </c>
      <c r="C484" s="132">
        <v>76.33</v>
      </c>
      <c r="D484" s="133" t="s">
        <v>1193</v>
      </c>
      <c r="F484" s="139">
        <f t="shared" si="22"/>
        <v>5.3883878371386782E-4</v>
      </c>
      <c r="G484" s="139" t="str">
        <f t="shared" si="23"/>
        <v/>
      </c>
    </row>
    <row r="485" spans="1:7" x14ac:dyDescent="0.25">
      <c r="A485" s="51" t="s">
        <v>2178</v>
      </c>
      <c r="B485" s="51" t="s">
        <v>690</v>
      </c>
      <c r="C485" s="132">
        <v>45.6</v>
      </c>
      <c r="D485" s="133" t="s">
        <v>1193</v>
      </c>
      <c r="F485" s="139">
        <f t="shared" si="22"/>
        <v>3.2190552256455352E-4</v>
      </c>
      <c r="G485" s="139" t="str">
        <f t="shared" si="23"/>
        <v/>
      </c>
    </row>
    <row r="486" spans="1:7" x14ac:dyDescent="0.25">
      <c r="A486" s="51" t="s">
        <v>2179</v>
      </c>
      <c r="B486" s="51" t="s">
        <v>692</v>
      </c>
      <c r="C486" s="132">
        <v>87.79</v>
      </c>
      <c r="D486" s="133" t="s">
        <v>1193</v>
      </c>
      <c r="F486" s="139">
        <f t="shared" si="22"/>
        <v>6.1973872425311743E-4</v>
      </c>
      <c r="G486" s="139" t="str">
        <f t="shared" si="23"/>
        <v/>
      </c>
    </row>
    <row r="487" spans="1:7" x14ac:dyDescent="0.25">
      <c r="A487" s="51" t="s">
        <v>2180</v>
      </c>
      <c r="B487" s="78" t="s">
        <v>136</v>
      </c>
      <c r="C487" s="132">
        <f>SUM(C479:C486)</f>
        <v>141656.47</v>
      </c>
      <c r="D487" s="133">
        <f>SUM(D479:D486)</f>
        <v>0</v>
      </c>
      <c r="F487" s="127">
        <f>SUM(F479:F486)</f>
        <v>0.99999999999999989</v>
      </c>
      <c r="G487" s="127">
        <f>SUM(G479:G486)</f>
        <v>0</v>
      </c>
    </row>
    <row r="488" spans="1:7" outlineLevel="1" x14ac:dyDescent="0.25">
      <c r="A488" s="51" t="s">
        <v>2181</v>
      </c>
      <c r="B488" s="80" t="s">
        <v>695</v>
      </c>
      <c r="C488" s="132">
        <v>32.56</v>
      </c>
      <c r="D488" s="133"/>
      <c r="F488" s="139">
        <f t="shared" ref="F488:F493" si="24">IF($C$487=0,"",IF(C488="[for completion]","",C488/$C$487))</f>
        <v>2.2985183804170753E-4</v>
      </c>
      <c r="G488" s="139" t="str">
        <f t="shared" ref="G488:G493" si="25">IF($D$487=0,"",IF(D488="[for completion]","",D488/$D$487))</f>
        <v/>
      </c>
    </row>
    <row r="489" spans="1:7" outlineLevel="1" x14ac:dyDescent="0.25">
      <c r="A489" s="51" t="s">
        <v>2182</v>
      </c>
      <c r="B489" s="80" t="s">
        <v>697</v>
      </c>
      <c r="C489" s="132">
        <v>22.99</v>
      </c>
      <c r="D489" s="133"/>
      <c r="F489" s="139">
        <f t="shared" si="24"/>
        <v>1.6229403429296238E-4</v>
      </c>
      <c r="G489" s="139" t="str">
        <f t="shared" si="25"/>
        <v/>
      </c>
    </row>
    <row r="490" spans="1:7" outlineLevel="1" x14ac:dyDescent="0.25">
      <c r="A490" s="51" t="s">
        <v>2183</v>
      </c>
      <c r="B490" s="80" t="s">
        <v>699</v>
      </c>
      <c r="C490" s="132">
        <v>15.26</v>
      </c>
      <c r="D490" s="133"/>
      <c r="F490" s="139">
        <f t="shared" si="24"/>
        <v>1.0772540075296243E-4</v>
      </c>
      <c r="G490" s="139" t="str">
        <f t="shared" si="25"/>
        <v/>
      </c>
    </row>
    <row r="491" spans="1:7" outlineLevel="1" x14ac:dyDescent="0.25">
      <c r="A491" s="51" t="s">
        <v>2184</v>
      </c>
      <c r="B491" s="80" t="s">
        <v>701</v>
      </c>
      <c r="C491" s="132">
        <v>9.6999999999999993</v>
      </c>
      <c r="D491" s="133"/>
      <c r="F491" s="139">
        <f t="shared" si="24"/>
        <v>6.8475516861319488E-5</v>
      </c>
      <c r="G491" s="139" t="str">
        <f t="shared" si="25"/>
        <v/>
      </c>
    </row>
    <row r="492" spans="1:7" outlineLevel="1" x14ac:dyDescent="0.25">
      <c r="A492" s="51" t="s">
        <v>2185</v>
      </c>
      <c r="B492" s="80" t="s">
        <v>703</v>
      </c>
      <c r="C492" s="132">
        <v>7.29</v>
      </c>
      <c r="D492" s="133"/>
      <c r="F492" s="139">
        <f t="shared" si="24"/>
        <v>5.1462527620517436E-5</v>
      </c>
      <c r="G492" s="139" t="str">
        <f t="shared" si="25"/>
        <v/>
      </c>
    </row>
    <row r="493" spans="1:7" outlineLevel="1" x14ac:dyDescent="0.25">
      <c r="A493" s="51" t="s">
        <v>2186</v>
      </c>
      <c r="B493" s="80" t="s">
        <v>705</v>
      </c>
      <c r="C493" s="132">
        <v>0.01</v>
      </c>
      <c r="D493" s="133"/>
      <c r="F493" s="139">
        <f t="shared" si="24"/>
        <v>7.0593316351875774E-8</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0.25699</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2.1409999999999998E-2</v>
      </c>
      <c r="G502" s="51"/>
    </row>
    <row r="503" spans="1:7" x14ac:dyDescent="0.25">
      <c r="A503" s="51" t="s">
        <v>2457</v>
      </c>
      <c r="B503" s="68" t="s">
        <v>767</v>
      </c>
      <c r="C503" s="127">
        <v>0.70830000000000004</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1.188E-2</v>
      </c>
      <c r="G507" s="51"/>
    </row>
    <row r="508" spans="1:7" x14ac:dyDescent="0.25">
      <c r="A508" s="51" t="s">
        <v>2462</v>
      </c>
      <c r="B508" s="68" t="s">
        <v>769</v>
      </c>
      <c r="C508" s="127">
        <v>0</v>
      </c>
      <c r="G508" s="51"/>
    </row>
    <row r="509" spans="1:7" x14ac:dyDescent="0.25">
      <c r="A509" s="51" t="s">
        <v>2463</v>
      </c>
      <c r="B509" s="68" t="s">
        <v>2993</v>
      </c>
      <c r="C509" s="127">
        <v>0</v>
      </c>
      <c r="G509" s="51"/>
    </row>
    <row r="510" spans="1:7" x14ac:dyDescent="0.25">
      <c r="A510" s="51" t="s">
        <v>2464</v>
      </c>
      <c r="B510" s="68" t="s">
        <v>134</v>
      </c>
      <c r="C510" s="127">
        <v>1.42E-3</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3141</v>
      </c>
      <c r="C526" s="132">
        <v>2521.29</v>
      </c>
      <c r="D526" s="133">
        <v>334</v>
      </c>
      <c r="E526" s="57"/>
      <c r="F526" s="139">
        <f>IF($C$544=0,"",IF(C526="[for completion]","",IF(C526="","",C526/$C$544)))</f>
        <v>1.7798622258482086E-2</v>
      </c>
      <c r="G526" s="139">
        <f>IF($D$544=0,"",IF(D526="[for completion]","",IF(D526="","",D526/$D$544)))</f>
        <v>7.2528283859199585E-3</v>
      </c>
    </row>
    <row r="527" spans="1:7" customFormat="1" x14ac:dyDescent="0.25">
      <c r="A527" s="51" t="s">
        <v>2546</v>
      </c>
      <c r="B527" s="68" t="s">
        <v>3107</v>
      </c>
      <c r="C527" s="132">
        <v>1653.2</v>
      </c>
      <c r="D527" s="133">
        <v>244</v>
      </c>
      <c r="E527" s="57"/>
      <c r="F527" s="139">
        <f t="shared" ref="F527:F543" si="26">IF($C$544=0,"",IF(C527="[for completion]","",IF(C527="","",C527/$C$544)))</f>
        <v>1.1670487059292103E-2</v>
      </c>
      <c r="G527" s="139">
        <f t="shared" ref="G527:G543" si="27">IF($D$544=0,"",IF(D527="[for completion]","",IF(D527="","",D527/$D$544)))</f>
        <v>5.2984734316301489E-3</v>
      </c>
    </row>
    <row r="528" spans="1:7" customFormat="1" x14ac:dyDescent="0.25">
      <c r="A528" s="51" t="s">
        <v>2547</v>
      </c>
      <c r="B528" s="68" t="s">
        <v>3142</v>
      </c>
      <c r="C528" s="132">
        <v>3488.34</v>
      </c>
      <c r="D528" s="133">
        <v>822</v>
      </c>
      <c r="E528" s="57"/>
      <c r="F528" s="139">
        <f t="shared" si="26"/>
        <v>2.4625348916290233E-2</v>
      </c>
      <c r="G528" s="139">
        <f t="shared" si="27"/>
        <v>1.7849775249180258E-2</v>
      </c>
    </row>
    <row r="529" spans="1:7" customFormat="1" x14ac:dyDescent="0.25">
      <c r="A529" s="51" t="s">
        <v>2548</v>
      </c>
      <c r="B529" s="68" t="s">
        <v>3143</v>
      </c>
      <c r="C529" s="132">
        <v>2823.22</v>
      </c>
      <c r="D529" s="133">
        <v>915</v>
      </c>
      <c r="E529" s="57"/>
      <c r="F529" s="139">
        <f t="shared" si="26"/>
        <v>1.993004625909427E-2</v>
      </c>
      <c r="G529" s="139">
        <f t="shared" si="27"/>
        <v>1.9869275368613059E-2</v>
      </c>
    </row>
    <row r="530" spans="1:7" customFormat="1" x14ac:dyDescent="0.25">
      <c r="A530" s="51" t="s">
        <v>2549</v>
      </c>
      <c r="B530" s="68" t="s">
        <v>3144</v>
      </c>
      <c r="C530" s="132">
        <v>1318.79</v>
      </c>
      <c r="D530" s="133">
        <v>550</v>
      </c>
      <c r="E530" s="57"/>
      <c r="F530" s="139">
        <f t="shared" si="26"/>
        <v>9.3097759671690247E-3</v>
      </c>
      <c r="G530" s="139">
        <f t="shared" si="27"/>
        <v>1.1943280276215501E-2</v>
      </c>
    </row>
    <row r="531" spans="1:7" customFormat="1" x14ac:dyDescent="0.25">
      <c r="A531" s="51" t="s">
        <v>2550</v>
      </c>
      <c r="B531" s="68" t="s">
        <v>3145</v>
      </c>
      <c r="C531" s="132">
        <v>874.98</v>
      </c>
      <c r="D531" s="133">
        <v>288</v>
      </c>
      <c r="E531" s="57"/>
      <c r="F531" s="139">
        <f t="shared" si="26"/>
        <v>6.1767739941564264E-3</v>
      </c>
      <c r="G531" s="139">
        <f t="shared" si="27"/>
        <v>6.2539358537273895E-3</v>
      </c>
    </row>
    <row r="532" spans="1:7" customFormat="1" x14ac:dyDescent="0.25">
      <c r="A532" s="51" t="s">
        <v>2551</v>
      </c>
      <c r="B532" s="68" t="s">
        <v>3146</v>
      </c>
      <c r="C532" s="132">
        <v>424.34</v>
      </c>
      <c r="D532" s="133">
        <v>213</v>
      </c>
      <c r="E532" s="57"/>
      <c r="F532" s="139">
        <f t="shared" si="26"/>
        <v>2.9955567860754963E-3</v>
      </c>
      <c r="G532" s="139">
        <f t="shared" si="27"/>
        <v>4.6253067251525483E-3</v>
      </c>
    </row>
    <row r="533" spans="1:7" customFormat="1" x14ac:dyDescent="0.25">
      <c r="A533" s="51" t="s">
        <v>2552</v>
      </c>
      <c r="B533" s="68" t="s">
        <v>3147</v>
      </c>
      <c r="C533" s="132">
        <v>2993.9</v>
      </c>
      <c r="D533" s="133">
        <v>495</v>
      </c>
      <c r="E533" s="57"/>
      <c r="F533" s="139">
        <f t="shared" si="26"/>
        <v>2.1134932982588089E-2</v>
      </c>
      <c r="G533" s="139">
        <f t="shared" si="27"/>
        <v>1.074895224859395E-2</v>
      </c>
    </row>
    <row r="534" spans="1:7" customFormat="1" x14ac:dyDescent="0.25">
      <c r="A534" s="51" t="s">
        <v>2553</v>
      </c>
      <c r="B534" s="68" t="s">
        <v>3148</v>
      </c>
      <c r="C534" s="132">
        <v>2144.94</v>
      </c>
      <c r="D534" s="133">
        <v>660</v>
      </c>
      <c r="E534" s="57"/>
      <c r="F534" s="139">
        <f t="shared" si="26"/>
        <v>1.5141842797579243E-2</v>
      </c>
      <c r="G534" s="139">
        <f t="shared" si="27"/>
        <v>1.43319363314586E-2</v>
      </c>
    </row>
    <row r="535" spans="1:7" customFormat="1" x14ac:dyDescent="0.25">
      <c r="A535" s="51" t="s">
        <v>2554</v>
      </c>
      <c r="B535" s="68" t="s">
        <v>3149</v>
      </c>
      <c r="C535" s="132">
        <v>5292.99</v>
      </c>
      <c r="D535" s="133">
        <v>2029</v>
      </c>
      <c r="E535" s="57"/>
      <c r="F535" s="139">
        <f t="shared" si="26"/>
        <v>3.7364971751731493E-2</v>
      </c>
      <c r="G535" s="139">
        <f t="shared" si="27"/>
        <v>4.4059846691711362E-2</v>
      </c>
    </row>
    <row r="536" spans="1:7" customFormat="1" x14ac:dyDescent="0.25">
      <c r="A536" s="51" t="s">
        <v>2555</v>
      </c>
      <c r="B536" s="68" t="s">
        <v>3150</v>
      </c>
      <c r="C536" s="132">
        <v>4475.83</v>
      </c>
      <c r="D536" s="133">
        <v>1983</v>
      </c>
      <c r="E536" s="57"/>
      <c r="F536" s="139">
        <f t="shared" si="26"/>
        <v>3.1596368312721612E-2</v>
      </c>
      <c r="G536" s="139">
        <f t="shared" si="27"/>
        <v>4.3060954159518793E-2</v>
      </c>
    </row>
    <row r="537" spans="1:7" customFormat="1" x14ac:dyDescent="0.25">
      <c r="A537" s="51" t="s">
        <v>2556</v>
      </c>
      <c r="B537" s="68" t="s">
        <v>3151</v>
      </c>
      <c r="C537" s="132">
        <v>2350.33</v>
      </c>
      <c r="D537" s="133">
        <v>1147</v>
      </c>
      <c r="E537" s="57"/>
      <c r="F537" s="139">
        <f t="shared" si="26"/>
        <v>1.6591758922130419E-2</v>
      </c>
      <c r="G537" s="139">
        <f t="shared" si="27"/>
        <v>2.4907168139671233E-2</v>
      </c>
    </row>
    <row r="538" spans="1:7" customFormat="1" x14ac:dyDescent="0.25">
      <c r="A538" s="51" t="s">
        <v>2557</v>
      </c>
      <c r="B538" s="68" t="s">
        <v>3152</v>
      </c>
      <c r="C538" s="132">
        <v>1275.78</v>
      </c>
      <c r="D538" s="133">
        <v>685</v>
      </c>
      <c r="E538" s="57"/>
      <c r="F538" s="139">
        <f t="shared" si="26"/>
        <v>9.0061541135396071E-3</v>
      </c>
      <c r="G538" s="139">
        <f t="shared" si="27"/>
        <v>1.4874812707650214E-2</v>
      </c>
    </row>
    <row r="539" spans="1:7" customFormat="1" x14ac:dyDescent="0.25">
      <c r="A539" s="51" t="s">
        <v>2558</v>
      </c>
      <c r="B539" s="68" t="s">
        <v>3153</v>
      </c>
      <c r="C539" s="132">
        <v>1033.74</v>
      </c>
      <c r="D539" s="133">
        <v>594</v>
      </c>
      <c r="E539" s="57"/>
      <c r="F539" s="139">
        <f t="shared" si="26"/>
        <v>7.2975134845588065E-3</v>
      </c>
      <c r="G539" s="139">
        <f t="shared" si="27"/>
        <v>1.289874269831274E-2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108984.8</v>
      </c>
      <c r="D543" s="133">
        <v>35092</v>
      </c>
      <c r="E543" s="57"/>
      <c r="F543" s="139">
        <f t="shared" si="26"/>
        <v>0.7693598463945911</v>
      </c>
      <c r="G543" s="139">
        <f t="shared" si="27"/>
        <v>0.76202471173264419</v>
      </c>
    </row>
    <row r="544" spans="1:7" customFormat="1" x14ac:dyDescent="0.25">
      <c r="A544" s="51" t="s">
        <v>2563</v>
      </c>
      <c r="B544" s="68" t="s">
        <v>136</v>
      </c>
      <c r="C544" s="132">
        <f>SUM(C526:C543)</f>
        <v>141656.47</v>
      </c>
      <c r="D544" s="133">
        <f>SUM(D526:D543)</f>
        <v>46051</v>
      </c>
      <c r="E544" s="57"/>
      <c r="F544" s="127">
        <f>SUM(F526:F543)</f>
        <v>1</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3141</v>
      </c>
      <c r="C549" s="132">
        <v>2521.29</v>
      </c>
      <c r="D549" s="133">
        <v>334</v>
      </c>
      <c r="E549" s="57"/>
      <c r="F549" s="139">
        <f>IF($C$567=0,"",IF(C549="[for completion]","",IF(C549="","",C549/$C$567)))</f>
        <v>1.7798622258482086E-2</v>
      </c>
      <c r="G549" s="139">
        <f>IF($D$567=0,"",IF(D549="[for completion]","",IF(D549="","",D549/$D$567)))</f>
        <v>7.2528283859199585E-3</v>
      </c>
    </row>
    <row r="550" spans="1:7" customFormat="1" x14ac:dyDescent="0.25">
      <c r="A550" s="51" t="s">
        <v>2568</v>
      </c>
      <c r="B550" s="68" t="s">
        <v>3107</v>
      </c>
      <c r="C550" s="132">
        <v>1653.2</v>
      </c>
      <c r="D550" s="133">
        <v>244</v>
      </c>
      <c r="E550" s="57"/>
      <c r="F550" s="139">
        <f t="shared" ref="F550:F566" si="28">IF($C$567=0,"",IF(C550="[for completion]","",IF(C550="","",C550/$C$567)))</f>
        <v>1.1670487059292103E-2</v>
      </c>
      <c r="G550" s="139">
        <f t="shared" ref="G550:G566" si="29">IF($D$567=0,"",IF(D550="[for completion]","",IF(D550="","",D550/$D$567)))</f>
        <v>5.2984734316301489E-3</v>
      </c>
    </row>
    <row r="551" spans="1:7" customFormat="1" x14ac:dyDescent="0.25">
      <c r="A551" s="51" t="s">
        <v>2569</v>
      </c>
      <c r="B551" s="68" t="s">
        <v>3142</v>
      </c>
      <c r="C551" s="132">
        <v>3488.34</v>
      </c>
      <c r="D551" s="133">
        <v>822</v>
      </c>
      <c r="E551" s="57"/>
      <c r="F551" s="139">
        <f t="shared" si="28"/>
        <v>2.4625348916290233E-2</v>
      </c>
      <c r="G551" s="139">
        <f t="shared" si="29"/>
        <v>1.7849775249180258E-2</v>
      </c>
    </row>
    <row r="552" spans="1:7" customFormat="1" x14ac:dyDescent="0.25">
      <c r="A552" s="51" t="s">
        <v>2570</v>
      </c>
      <c r="B552" s="68" t="s">
        <v>3143</v>
      </c>
      <c r="C552" s="132">
        <v>2823.22</v>
      </c>
      <c r="D552" s="133">
        <v>915</v>
      </c>
      <c r="E552" s="57"/>
      <c r="F552" s="139">
        <f t="shared" si="28"/>
        <v>1.993004625909427E-2</v>
      </c>
      <c r="G552" s="139">
        <f t="shared" si="29"/>
        <v>1.9869275368613059E-2</v>
      </c>
    </row>
    <row r="553" spans="1:7" customFormat="1" x14ac:dyDescent="0.25">
      <c r="A553" s="51" t="s">
        <v>2571</v>
      </c>
      <c r="B553" s="68" t="s">
        <v>3144</v>
      </c>
      <c r="C553" s="132">
        <v>1318.79</v>
      </c>
      <c r="D553" s="133">
        <v>550</v>
      </c>
      <c r="E553" s="57"/>
      <c r="F553" s="139">
        <f t="shared" si="28"/>
        <v>9.3097759671690247E-3</v>
      </c>
      <c r="G553" s="139">
        <f t="shared" si="29"/>
        <v>1.1943280276215501E-2</v>
      </c>
    </row>
    <row r="554" spans="1:7" customFormat="1" x14ac:dyDescent="0.25">
      <c r="A554" s="51" t="s">
        <v>2572</v>
      </c>
      <c r="B554" s="68" t="s">
        <v>3145</v>
      </c>
      <c r="C554" s="132">
        <v>874.98</v>
      </c>
      <c r="D554" s="133">
        <v>288</v>
      </c>
      <c r="E554" s="57"/>
      <c r="F554" s="139">
        <f t="shared" si="28"/>
        <v>6.1767739941564264E-3</v>
      </c>
      <c r="G554" s="139">
        <f t="shared" si="29"/>
        <v>6.2539358537273895E-3</v>
      </c>
    </row>
    <row r="555" spans="1:7" customFormat="1" x14ac:dyDescent="0.25">
      <c r="A555" s="51" t="s">
        <v>2573</v>
      </c>
      <c r="B555" s="68" t="s">
        <v>3146</v>
      </c>
      <c r="C555" s="132">
        <v>424.34</v>
      </c>
      <c r="D555" s="133">
        <v>213</v>
      </c>
      <c r="E555" s="57"/>
      <c r="F555" s="139">
        <f t="shared" si="28"/>
        <v>2.9955567860754963E-3</v>
      </c>
      <c r="G555" s="139">
        <f t="shared" si="29"/>
        <v>4.6253067251525483E-3</v>
      </c>
    </row>
    <row r="556" spans="1:7" customFormat="1" x14ac:dyDescent="0.25">
      <c r="A556" s="51" t="s">
        <v>2574</v>
      </c>
      <c r="B556" s="68" t="s">
        <v>3147</v>
      </c>
      <c r="C556" s="132">
        <v>2993.9</v>
      </c>
      <c r="D556" s="133">
        <v>495</v>
      </c>
      <c r="E556" s="57"/>
      <c r="F556" s="139">
        <f t="shared" si="28"/>
        <v>2.1134932982588089E-2</v>
      </c>
      <c r="G556" s="139">
        <f t="shared" si="29"/>
        <v>1.074895224859395E-2</v>
      </c>
    </row>
    <row r="557" spans="1:7" customFormat="1" x14ac:dyDescent="0.25">
      <c r="A557" s="51" t="s">
        <v>2575</v>
      </c>
      <c r="B557" s="68" t="s">
        <v>3148</v>
      </c>
      <c r="C557" s="132">
        <v>2144.94</v>
      </c>
      <c r="D557" s="133">
        <v>660</v>
      </c>
      <c r="E557" s="57"/>
      <c r="F557" s="139">
        <f t="shared" si="28"/>
        <v>1.5141842797579243E-2</v>
      </c>
      <c r="G557" s="139">
        <f t="shared" si="29"/>
        <v>1.43319363314586E-2</v>
      </c>
    </row>
    <row r="558" spans="1:7" customFormat="1" x14ac:dyDescent="0.25">
      <c r="A558" s="51" t="s">
        <v>2576</v>
      </c>
      <c r="B558" s="68" t="s">
        <v>3149</v>
      </c>
      <c r="C558" s="132">
        <v>5292.99</v>
      </c>
      <c r="D558" s="133">
        <v>2029</v>
      </c>
      <c r="E558" s="57"/>
      <c r="F558" s="139">
        <f t="shared" si="28"/>
        <v>3.7364971751731493E-2</v>
      </c>
      <c r="G558" s="139">
        <f t="shared" si="29"/>
        <v>4.4059846691711362E-2</v>
      </c>
    </row>
    <row r="559" spans="1:7" customFormat="1" x14ac:dyDescent="0.25">
      <c r="A559" s="51" t="s">
        <v>2577</v>
      </c>
      <c r="B559" s="68" t="s">
        <v>3150</v>
      </c>
      <c r="C559" s="132">
        <v>4475.83</v>
      </c>
      <c r="D559" s="133">
        <v>1983</v>
      </c>
      <c r="E559" s="57"/>
      <c r="F559" s="139">
        <f t="shared" si="28"/>
        <v>3.1596368312721612E-2</v>
      </c>
      <c r="G559" s="139">
        <f t="shared" si="29"/>
        <v>4.3060954159518793E-2</v>
      </c>
    </row>
    <row r="560" spans="1:7" customFormat="1" x14ac:dyDescent="0.25">
      <c r="A560" s="51" t="s">
        <v>2578</v>
      </c>
      <c r="B560" s="68" t="s">
        <v>3151</v>
      </c>
      <c r="C560" s="132">
        <v>2350.33</v>
      </c>
      <c r="D560" s="133">
        <v>1147</v>
      </c>
      <c r="E560" s="57"/>
      <c r="F560" s="139">
        <f t="shared" si="28"/>
        <v>1.6591758922130419E-2</v>
      </c>
      <c r="G560" s="139">
        <f t="shared" si="29"/>
        <v>2.4907168139671233E-2</v>
      </c>
    </row>
    <row r="561" spans="1:7" customFormat="1" x14ac:dyDescent="0.25">
      <c r="A561" s="51" t="s">
        <v>2579</v>
      </c>
      <c r="B561" s="68" t="s">
        <v>3152</v>
      </c>
      <c r="C561" s="132">
        <v>1275.78</v>
      </c>
      <c r="D561" s="133">
        <v>685</v>
      </c>
      <c r="E561" s="57"/>
      <c r="F561" s="139">
        <f t="shared" si="28"/>
        <v>9.0061541135396071E-3</v>
      </c>
      <c r="G561" s="139">
        <f t="shared" si="29"/>
        <v>1.4874812707650214E-2</v>
      </c>
    </row>
    <row r="562" spans="1:7" customFormat="1" x14ac:dyDescent="0.25">
      <c r="A562" s="51" t="s">
        <v>2580</v>
      </c>
      <c r="B562" s="68" t="s">
        <v>3153</v>
      </c>
      <c r="C562" s="132">
        <v>1033.74</v>
      </c>
      <c r="D562" s="133">
        <v>594</v>
      </c>
      <c r="E562" s="57"/>
      <c r="F562" s="139">
        <f t="shared" si="28"/>
        <v>7.2975134845588065E-3</v>
      </c>
      <c r="G562" s="139">
        <f t="shared" si="29"/>
        <v>1.289874269831274E-2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108984.8</v>
      </c>
      <c r="D566" s="133">
        <v>35092</v>
      </c>
      <c r="E566" s="57"/>
      <c r="F566" s="139">
        <f t="shared" si="28"/>
        <v>0.7693598463945911</v>
      </c>
      <c r="G566" s="139">
        <f t="shared" si="29"/>
        <v>0.76202471173264419</v>
      </c>
    </row>
    <row r="567" spans="1:7" customFormat="1" x14ac:dyDescent="0.25">
      <c r="A567" s="51" t="s">
        <v>2585</v>
      </c>
      <c r="B567" s="68" t="s">
        <v>136</v>
      </c>
      <c r="C567" s="132">
        <f>SUM(C549:C566)</f>
        <v>141656.47</v>
      </c>
      <c r="D567" s="133">
        <f>SUM(D549:D566)</f>
        <v>46051</v>
      </c>
      <c r="E567" s="57"/>
      <c r="F567" s="127">
        <f>SUM(F549:F566)</f>
        <v>1</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54400.97</v>
      </c>
      <c r="D572" s="133">
        <v>18230</v>
      </c>
      <c r="E572" s="57"/>
      <c r="F572" s="139">
        <f>IF($C$585=0,"",IF(C572="[for completion]","",IF(C572="","",C572/$C$585)))</f>
        <v>0.38403448850589045</v>
      </c>
      <c r="G572" s="139">
        <f>IF($D$585=0,"",IF(D572="[for completion]","",IF(D572="","",D572/$D$585)))</f>
        <v>0.39587404994571118</v>
      </c>
    </row>
    <row r="573" spans="1:7" customFormat="1" x14ac:dyDescent="0.25">
      <c r="A573" s="51" t="s">
        <v>2590</v>
      </c>
      <c r="B573" s="68" t="s">
        <v>1630</v>
      </c>
      <c r="C573" s="132">
        <v>19697.54</v>
      </c>
      <c r="D573" s="133">
        <v>7582</v>
      </c>
      <c r="E573" s="57"/>
      <c r="F573" s="139">
        <f>IF($C$585=0,"",IF(C573="[for completion]","",IF(C573="","",C573/$C$585)))</f>
        <v>0.13905146725737275</v>
      </c>
      <c r="G573" s="139">
        <f>IF($D$585=0,"",IF(D573="[for completion]","",IF(D573="","",D573/$D$585)))</f>
        <v>0.1646471226927253</v>
      </c>
    </row>
    <row r="574" spans="1:7" customFormat="1" x14ac:dyDescent="0.25">
      <c r="A574" s="51" t="s">
        <v>2591</v>
      </c>
      <c r="B574" s="68" t="s">
        <v>2307</v>
      </c>
      <c r="C574" s="132">
        <v>6984.51</v>
      </c>
      <c r="D574" s="133">
        <v>2687</v>
      </c>
      <c r="E574" s="57"/>
      <c r="F574" s="139">
        <f>IF($C$585=0,"",IF(C574="[for completion]","",IF(C574="","",C574/$C$585)))</f>
        <v>4.9305972399283998E-2</v>
      </c>
      <c r="G574" s="139">
        <f>IF($D$585=0,"",IF(D574="[for completion]","",IF(D574="","",D574/$D$585)))</f>
        <v>5.8349619978284473E-2</v>
      </c>
    </row>
    <row r="575" spans="1:7" customFormat="1" x14ac:dyDescent="0.25">
      <c r="A575" s="51" t="s">
        <v>2592</v>
      </c>
      <c r="B575" s="68" t="s">
        <v>1631</v>
      </c>
      <c r="C575" s="132">
        <v>8535.8700000000008</v>
      </c>
      <c r="D575" s="133">
        <v>2935</v>
      </c>
      <c r="E575" s="57"/>
      <c r="F575" s="139">
        <f>IF($C$585=0,"",IF(C575="[for completion]","",IF(C575="","",C575/$C$585)))</f>
        <v>6.0257537124848604E-2</v>
      </c>
      <c r="G575" s="139">
        <f>IF($D$585=0,"",IF(D575="[for completion]","",IF(D575="","",D575/$D$585)))</f>
        <v>6.3735070575461461E-2</v>
      </c>
    </row>
    <row r="576" spans="1:7" customFormat="1" x14ac:dyDescent="0.25">
      <c r="A576" s="51" t="s">
        <v>2593</v>
      </c>
      <c r="B576" s="68" t="s">
        <v>1632</v>
      </c>
      <c r="C576" s="132">
        <v>11261.35</v>
      </c>
      <c r="D576" s="133">
        <v>3863</v>
      </c>
      <c r="E576" s="57"/>
      <c r="F576" s="139">
        <f>IF($C$585=0,"",IF(C576="[for completion]","",IF(C576="","",C576/$C$585)))</f>
        <v>7.9497604309919645E-2</v>
      </c>
      <c r="G576" s="139">
        <f>IF($D$585=0,"",IF(D576="[for completion]","",IF(D576="","",D576/$D$585)))</f>
        <v>8.388707926167209E-2</v>
      </c>
    </row>
    <row r="577" spans="1:7" customFormat="1" x14ac:dyDescent="0.25">
      <c r="A577" s="51" t="s">
        <v>2594</v>
      </c>
      <c r="B577" s="68" t="s">
        <v>1633</v>
      </c>
      <c r="C577" s="132">
        <v>7285</v>
      </c>
      <c r="D577" s="133">
        <v>2165</v>
      </c>
      <c r="E577" s="57"/>
      <c r="F577" s="139">
        <f t="shared" ref="F577:F584" si="30">IF($C$585=0,"",IF(C577="[for completion]","",IF(C577="","",C577/$C$585)))</f>
        <v>5.1427230962341509E-2</v>
      </c>
      <c r="G577" s="139">
        <f t="shared" ref="G577:G584" si="31">IF($D$585=0,"",IF(D577="[for completion]","",IF(D577="","",D577/$D$585)))</f>
        <v>4.701411509229099E-2</v>
      </c>
    </row>
    <row r="578" spans="1:7" customFormat="1" x14ac:dyDescent="0.25">
      <c r="A578" s="51" t="s">
        <v>2595</v>
      </c>
      <c r="B578" s="68" t="s">
        <v>1634</v>
      </c>
      <c r="C578" s="132">
        <v>4408.78</v>
      </c>
      <c r="D578" s="133">
        <v>1265</v>
      </c>
      <c r="E578" s="57"/>
      <c r="F578" s="139">
        <f t="shared" si="30"/>
        <v>3.1123040126582291E-2</v>
      </c>
      <c r="G578" s="139">
        <f t="shared" si="31"/>
        <v>2.747014115092291E-2</v>
      </c>
    </row>
    <row r="579" spans="1:7" customFormat="1" x14ac:dyDescent="0.25">
      <c r="A579" s="51" t="s">
        <v>2596</v>
      </c>
      <c r="B579" s="68" t="s">
        <v>1635</v>
      </c>
      <c r="C579" s="132">
        <v>2612.12</v>
      </c>
      <c r="D579" s="133">
        <v>758</v>
      </c>
      <c r="E579" s="57"/>
      <c r="F579" s="139">
        <f t="shared" si="30"/>
        <v>1.8439821350906178E-2</v>
      </c>
      <c r="G579" s="139">
        <f t="shared" si="31"/>
        <v>1.6460369163952226E-2</v>
      </c>
    </row>
    <row r="580" spans="1:7" customFormat="1" x14ac:dyDescent="0.25">
      <c r="A580" s="51" t="s">
        <v>2597</v>
      </c>
      <c r="B580" s="68" t="s">
        <v>2680</v>
      </c>
      <c r="C580" s="132">
        <v>4300.95</v>
      </c>
      <c r="D580" s="133">
        <v>1161</v>
      </c>
      <c r="E580" s="57"/>
      <c r="F580" s="139">
        <f t="shared" si="30"/>
        <v>3.0361832396360016E-2</v>
      </c>
      <c r="G580" s="139">
        <f t="shared" si="31"/>
        <v>2.5211726384364821E-2</v>
      </c>
    </row>
    <row r="581" spans="1:7" customFormat="1" x14ac:dyDescent="0.25">
      <c r="A581" s="51" t="s">
        <v>2598</v>
      </c>
      <c r="B581" s="51" t="s">
        <v>2683</v>
      </c>
      <c r="C581" s="132">
        <v>1786.87</v>
      </c>
      <c r="D581" s="51">
        <v>445</v>
      </c>
      <c r="F581" s="139">
        <f t="shared" si="30"/>
        <v>1.2614107918967629E-2</v>
      </c>
      <c r="G581" s="139">
        <f t="shared" si="31"/>
        <v>9.6634093376764384E-3</v>
      </c>
    </row>
    <row r="582" spans="1:7" customFormat="1" x14ac:dyDescent="0.25">
      <c r="A582" s="51" t="s">
        <v>2599</v>
      </c>
      <c r="B582" s="51" t="s">
        <v>2681</v>
      </c>
      <c r="C582" s="132">
        <v>2571.2800000000002</v>
      </c>
      <c r="D582" s="51">
        <v>423</v>
      </c>
      <c r="F582" s="139">
        <f t="shared" si="30"/>
        <v>1.8151518246925118E-2</v>
      </c>
      <c r="G582" s="139">
        <f t="shared" si="31"/>
        <v>9.1856677524429966E-3</v>
      </c>
    </row>
    <row r="583" spans="1:7" customFormat="1" x14ac:dyDescent="0.25">
      <c r="A583" s="51" t="s">
        <v>2692</v>
      </c>
      <c r="B583" s="68" t="s">
        <v>2682</v>
      </c>
      <c r="C583" s="132">
        <v>2487.04</v>
      </c>
      <c r="D583" s="51">
        <v>270</v>
      </c>
      <c r="E583" s="57"/>
      <c r="F583" s="139">
        <f t="shared" si="30"/>
        <v>1.7556840149976917E-2</v>
      </c>
      <c r="G583" s="139">
        <f t="shared" si="31"/>
        <v>5.8631921824104233E-3</v>
      </c>
    </row>
    <row r="584" spans="1:7" customFormat="1" x14ac:dyDescent="0.25">
      <c r="A584" s="51" t="s">
        <v>2693</v>
      </c>
      <c r="B584" s="51" t="s">
        <v>2029</v>
      </c>
      <c r="C584" s="132">
        <v>15324.19</v>
      </c>
      <c r="D584" s="133">
        <v>4266</v>
      </c>
      <c r="E584" s="57"/>
      <c r="F584" s="139">
        <f t="shared" si="30"/>
        <v>0.10817853925062515</v>
      </c>
      <c r="G584" s="139">
        <f t="shared" si="31"/>
        <v>9.2638436482084696E-2</v>
      </c>
    </row>
    <row r="585" spans="1:7" customFormat="1" x14ac:dyDescent="0.25">
      <c r="A585" s="51" t="s">
        <v>2694</v>
      </c>
      <c r="B585" s="68" t="s">
        <v>136</v>
      </c>
      <c r="C585" s="132">
        <f>SUM(C572:C584)</f>
        <v>141656.46999999997</v>
      </c>
      <c r="D585" s="133">
        <f>SUM(D572:D584)</f>
        <v>46050</v>
      </c>
      <c r="E585" s="57"/>
      <c r="F585" s="127">
        <f>SUM(F572:F584)</f>
        <v>1.0000000000000004</v>
      </c>
      <c r="G585" s="127">
        <f>SUM(G572:G584)</f>
        <v>1</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c r="C592" s="232"/>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3038</v>
      </c>
      <c r="C603" s="137" t="s">
        <v>2670</v>
      </c>
      <c r="D603" s="137" t="s">
        <v>2673</v>
      </c>
      <c r="E603" s="137"/>
      <c r="F603" s="137" t="s">
        <v>2672</v>
      </c>
      <c r="G603" s="71" t="s">
        <v>3062</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188444.49</v>
      </c>
      <c r="D605" s="167">
        <v>94041.91</v>
      </c>
      <c r="E605" s="204"/>
      <c r="F605" s="167">
        <v>5.87</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2398.27</v>
      </c>
      <c r="D608" s="167">
        <v>948.25</v>
      </c>
      <c r="E608" s="204"/>
      <c r="F608" s="167">
        <v>1.94</v>
      </c>
      <c r="G608" s="167" t="s">
        <v>80</v>
      </c>
    </row>
    <row r="609" spans="1:7" x14ac:dyDescent="0.25">
      <c r="A609" s="51" t="s">
        <v>2613</v>
      </c>
      <c r="B609" s="68" t="s">
        <v>767</v>
      </c>
      <c r="C609" s="167">
        <v>4765990.5999999996</v>
      </c>
      <c r="D609" s="167">
        <v>2500937.6800000002</v>
      </c>
      <c r="E609" s="204"/>
      <c r="F609" s="167" t="s">
        <v>3121</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11415.55</v>
      </c>
      <c r="D613" s="167">
        <v>5525.99</v>
      </c>
      <c r="E613" s="204"/>
      <c r="F613" s="167">
        <v>7.59</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2993</v>
      </c>
      <c r="C615" s="167">
        <v>0</v>
      </c>
      <c r="D615" s="167">
        <v>0</v>
      </c>
      <c r="E615" s="204"/>
      <c r="F615" s="167">
        <v>0</v>
      </c>
      <c r="G615" s="167" t="s">
        <v>80</v>
      </c>
    </row>
    <row r="616" spans="1:7" x14ac:dyDescent="0.25">
      <c r="A616" s="51" t="s">
        <v>2620</v>
      </c>
      <c r="B616" s="68" t="s">
        <v>134</v>
      </c>
      <c r="C616" s="167">
        <v>2102.0500000000002</v>
      </c>
      <c r="D616" s="167">
        <v>873.65</v>
      </c>
      <c r="E616" s="204"/>
      <c r="F616" s="167">
        <v>5.43</v>
      </c>
      <c r="G616" s="167" t="s">
        <v>80</v>
      </c>
    </row>
    <row r="617" spans="1:7" x14ac:dyDescent="0.25">
      <c r="A617" s="51" t="s">
        <v>2621</v>
      </c>
      <c r="B617" s="68" t="s">
        <v>136</v>
      </c>
      <c r="C617" s="132">
        <f>SUM(C604:C616)</f>
        <v>4970350.959999999</v>
      </c>
      <c r="D617" s="132">
        <f>SUM(D604:D616)</f>
        <v>2602327.4800000004</v>
      </c>
      <c r="E617" s="49"/>
      <c r="F617" s="132"/>
      <c r="G617" s="139" t="str">
        <f>IF($D$393=0,"",IF(#REF!="[For completion]","",#REF!/$D$393))</f>
        <v/>
      </c>
    </row>
    <row r="618" spans="1:7" x14ac:dyDescent="0.25">
      <c r="A618" s="51" t="s">
        <v>2622</v>
      </c>
      <c r="B618" s="51" t="s">
        <v>2669</v>
      </c>
      <c r="C618">
        <v>6.19</v>
      </c>
      <c r="D618">
        <v>109.98</v>
      </c>
      <c r="E618"/>
      <c r="F618" s="167">
        <v>5.58</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3071</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3043</v>
      </c>
      <c r="C102" s="129" t="s">
        <v>80</v>
      </c>
      <c r="E102" s="49"/>
    </row>
    <row r="103" spans="1:7" x14ac:dyDescent="0.25">
      <c r="A103" s="51" t="s">
        <v>1056</v>
      </c>
      <c r="B103" s="47" t="s">
        <v>3044</v>
      </c>
      <c r="C103" s="129" t="s">
        <v>80</v>
      </c>
    </row>
    <row r="104" spans="1:7" x14ac:dyDescent="0.25">
      <c r="A104" s="51" t="s">
        <v>1057</v>
      </c>
      <c r="B104" s="47" t="s">
        <v>3045</v>
      </c>
      <c r="C104" s="129" t="s">
        <v>80</v>
      </c>
    </row>
    <row r="105" spans="1:7" x14ac:dyDescent="0.25">
      <c r="A105" s="51" t="s">
        <v>1058</v>
      </c>
      <c r="B105" s="47" t="s">
        <v>3046</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2994</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2995</v>
      </c>
      <c r="C212" s="70" t="s">
        <v>970</v>
      </c>
      <c r="D212" s="70" t="s">
        <v>2994</v>
      </c>
      <c r="E212" s="72"/>
      <c r="F212" s="70"/>
      <c r="G212" s="70"/>
    </row>
    <row r="213" spans="1:7" x14ac:dyDescent="0.25">
      <c r="A213" s="212" t="s">
        <v>2996</v>
      </c>
      <c r="B213" s="222" t="s">
        <v>569</v>
      </c>
      <c r="C213" s="223" t="s">
        <v>80</v>
      </c>
      <c r="D213" s="132" t="s">
        <v>80</v>
      </c>
    </row>
    <row r="214" spans="1:7" x14ac:dyDescent="0.25">
      <c r="A214" s="212" t="s">
        <v>2997</v>
      </c>
      <c r="B214" s="222" t="s">
        <v>569</v>
      </c>
      <c r="C214" s="223" t="s">
        <v>80</v>
      </c>
      <c r="D214" s="132" t="s">
        <v>80</v>
      </c>
    </row>
    <row r="215" spans="1:7" x14ac:dyDescent="0.25">
      <c r="A215" s="212" t="s">
        <v>2998</v>
      </c>
      <c r="B215" s="222" t="s">
        <v>569</v>
      </c>
      <c r="C215" s="223" t="s">
        <v>80</v>
      </c>
      <c r="D215" s="132" t="s">
        <v>80</v>
      </c>
    </row>
    <row r="216" spans="1:7" x14ac:dyDescent="0.25">
      <c r="A216" s="212" t="s">
        <v>2999</v>
      </c>
      <c r="B216" s="222" t="s">
        <v>569</v>
      </c>
      <c r="C216" s="223" t="s">
        <v>80</v>
      </c>
      <c r="D216" s="132" t="s">
        <v>80</v>
      </c>
    </row>
    <row r="217" spans="1:7" x14ac:dyDescent="0.25">
      <c r="A217" s="212" t="s">
        <v>3000</v>
      </c>
      <c r="B217" s="222" t="s">
        <v>569</v>
      </c>
      <c r="C217" s="223" t="s">
        <v>80</v>
      </c>
      <c r="D217" s="132" t="s">
        <v>80</v>
      </c>
    </row>
    <row r="218" spans="1:7" x14ac:dyDescent="0.25">
      <c r="A218" s="212" t="s">
        <v>3001</v>
      </c>
      <c r="B218" s="222" t="s">
        <v>569</v>
      </c>
      <c r="C218" s="223" t="s">
        <v>80</v>
      </c>
      <c r="D218" s="132" t="s">
        <v>80</v>
      </c>
    </row>
    <row r="219" spans="1:7" x14ac:dyDescent="0.25">
      <c r="A219" s="212" t="s">
        <v>3002</v>
      </c>
      <c r="B219" s="222" t="s">
        <v>569</v>
      </c>
      <c r="C219" s="223" t="s">
        <v>80</v>
      </c>
      <c r="D219" s="132" t="s">
        <v>80</v>
      </c>
    </row>
    <row r="220" spans="1:7" x14ac:dyDescent="0.25">
      <c r="A220" s="212" t="s">
        <v>3003</v>
      </c>
      <c r="B220" s="222" t="s">
        <v>569</v>
      </c>
      <c r="C220" s="223" t="s">
        <v>80</v>
      </c>
      <c r="D220" s="132" t="s">
        <v>80</v>
      </c>
    </row>
    <row r="221" spans="1:7" x14ac:dyDescent="0.25">
      <c r="A221" s="212" t="s">
        <v>3004</v>
      </c>
      <c r="B221" s="222" t="s">
        <v>569</v>
      </c>
      <c r="C221" s="223" t="s">
        <v>80</v>
      </c>
      <c r="D221" s="132" t="s">
        <v>80</v>
      </c>
    </row>
    <row r="222" spans="1:7" x14ac:dyDescent="0.25">
      <c r="A222" s="212" t="s">
        <v>3005</v>
      </c>
      <c r="B222" s="222" t="s">
        <v>569</v>
      </c>
      <c r="C222" s="223" t="s">
        <v>80</v>
      </c>
      <c r="D222" s="132" t="s">
        <v>80</v>
      </c>
    </row>
    <row r="223" spans="1:7" x14ac:dyDescent="0.25">
      <c r="A223" s="212" t="s">
        <v>3006</v>
      </c>
      <c r="B223" s="222" t="s">
        <v>569</v>
      </c>
      <c r="C223" s="223" t="s">
        <v>80</v>
      </c>
      <c r="D223" s="132" t="s">
        <v>80</v>
      </c>
    </row>
    <row r="224" spans="1:7" x14ac:dyDescent="0.25">
      <c r="A224" s="212" t="s">
        <v>3007</v>
      </c>
      <c r="B224" s="222" t="s">
        <v>569</v>
      </c>
      <c r="C224" s="223" t="s">
        <v>80</v>
      </c>
      <c r="D224" s="132" t="s">
        <v>80</v>
      </c>
    </row>
    <row r="225" spans="1:7" x14ac:dyDescent="0.25">
      <c r="A225" s="212" t="s">
        <v>3008</v>
      </c>
      <c r="B225" s="222" t="s">
        <v>569</v>
      </c>
      <c r="C225" s="223" t="s">
        <v>80</v>
      </c>
      <c r="D225" s="132" t="s">
        <v>80</v>
      </c>
    </row>
    <row r="226" spans="1:7" x14ac:dyDescent="0.25">
      <c r="A226" s="212" t="s">
        <v>3009</v>
      </c>
      <c r="B226" s="222" t="s">
        <v>569</v>
      </c>
      <c r="C226" s="223" t="s">
        <v>80</v>
      </c>
      <c r="D226" s="132" t="s">
        <v>80</v>
      </c>
    </row>
    <row r="227" spans="1:7" x14ac:dyDescent="0.25">
      <c r="A227" s="212" t="s">
        <v>3010</v>
      </c>
      <c r="B227" s="222" t="s">
        <v>569</v>
      </c>
      <c r="C227" s="223" t="s">
        <v>80</v>
      </c>
      <c r="D227" s="132" t="s">
        <v>80</v>
      </c>
    </row>
    <row r="228" spans="1:7" x14ac:dyDescent="0.25">
      <c r="A228" s="212" t="s">
        <v>3011</v>
      </c>
      <c r="B228" s="222" t="s">
        <v>569</v>
      </c>
      <c r="C228" s="223" t="s">
        <v>80</v>
      </c>
      <c r="D228" s="132" t="s">
        <v>80</v>
      </c>
    </row>
    <row r="229" spans="1:7" x14ac:dyDescent="0.25">
      <c r="A229" s="212" t="s">
        <v>3012</v>
      </c>
      <c r="B229" s="222" t="s">
        <v>569</v>
      </c>
      <c r="C229" s="223" t="s">
        <v>80</v>
      </c>
      <c r="D229" s="132" t="s">
        <v>80</v>
      </c>
    </row>
    <row r="230" spans="1:7" x14ac:dyDescent="0.25">
      <c r="A230" s="51" t="s">
        <v>3048</v>
      </c>
      <c r="B230" s="222"/>
      <c r="C230" s="223"/>
      <c r="D230" s="132"/>
    </row>
    <row r="231" spans="1:7" x14ac:dyDescent="0.25">
      <c r="A231" s="51" t="s">
        <v>3049</v>
      </c>
      <c r="B231" s="222"/>
      <c r="C231" s="223"/>
      <c r="D231" s="132"/>
    </row>
    <row r="232" spans="1:7" x14ac:dyDescent="0.25">
      <c r="A232" s="51" t="s">
        <v>3050</v>
      </c>
      <c r="B232" s="222"/>
      <c r="C232" s="223"/>
      <c r="D232" s="132"/>
    </row>
    <row r="233" spans="1:7" x14ac:dyDescent="0.25">
      <c r="A233" s="51" t="s">
        <v>3051</v>
      </c>
      <c r="B233" s="222"/>
      <c r="C233" s="223"/>
      <c r="D233" s="132"/>
    </row>
    <row r="234" spans="1:7" x14ac:dyDescent="0.25">
      <c r="A234" s="51" t="s">
        <v>3052</v>
      </c>
      <c r="B234" s="222"/>
      <c r="C234" s="223"/>
      <c r="D234" s="132"/>
    </row>
    <row r="235" spans="1:7" x14ac:dyDescent="0.25">
      <c r="A235" s="70"/>
      <c r="B235" s="71" t="s">
        <v>3013</v>
      </c>
      <c r="C235" s="70" t="s">
        <v>970</v>
      </c>
      <c r="D235" s="70" t="s">
        <v>2994</v>
      </c>
      <c r="E235" s="72"/>
      <c r="F235" s="70"/>
      <c r="G235" s="70"/>
    </row>
    <row r="236" spans="1:7" x14ac:dyDescent="0.25">
      <c r="A236" s="212" t="s">
        <v>3014</v>
      </c>
      <c r="B236" s="222" t="s">
        <v>569</v>
      </c>
      <c r="C236" s="223" t="s">
        <v>80</v>
      </c>
      <c r="D236" s="132" t="s">
        <v>80</v>
      </c>
    </row>
    <row r="237" spans="1:7" x14ac:dyDescent="0.25">
      <c r="A237" s="212" t="s">
        <v>3015</v>
      </c>
      <c r="B237" s="222" t="s">
        <v>569</v>
      </c>
      <c r="C237" s="223" t="s">
        <v>80</v>
      </c>
      <c r="D237" s="132" t="s">
        <v>80</v>
      </c>
    </row>
    <row r="238" spans="1:7" x14ac:dyDescent="0.25">
      <c r="A238" s="212" t="s">
        <v>3016</v>
      </c>
      <c r="B238" s="222" t="s">
        <v>569</v>
      </c>
      <c r="C238" s="223" t="s">
        <v>80</v>
      </c>
      <c r="D238" s="132" t="s">
        <v>80</v>
      </c>
    </row>
    <row r="239" spans="1:7" x14ac:dyDescent="0.25">
      <c r="A239" s="212" t="s">
        <v>3017</v>
      </c>
      <c r="B239" s="222" t="s">
        <v>569</v>
      </c>
      <c r="C239" s="223" t="s">
        <v>80</v>
      </c>
      <c r="D239" s="132" t="s">
        <v>80</v>
      </c>
    </row>
    <row r="240" spans="1:7" x14ac:dyDescent="0.25">
      <c r="A240" s="212" t="s">
        <v>3018</v>
      </c>
      <c r="B240" s="222" t="s">
        <v>569</v>
      </c>
      <c r="C240" s="223" t="s">
        <v>80</v>
      </c>
      <c r="D240" s="132" t="s">
        <v>80</v>
      </c>
    </row>
    <row r="241" spans="1:4" x14ac:dyDescent="0.25">
      <c r="A241" s="212" t="s">
        <v>3019</v>
      </c>
      <c r="B241" s="222" t="s">
        <v>569</v>
      </c>
      <c r="C241" s="223" t="s">
        <v>80</v>
      </c>
      <c r="D241" s="132" t="s">
        <v>80</v>
      </c>
    </row>
    <row r="242" spans="1:4" x14ac:dyDescent="0.25">
      <c r="A242" s="212" t="s">
        <v>3020</v>
      </c>
      <c r="B242" s="222" t="s">
        <v>569</v>
      </c>
      <c r="C242" s="223" t="s">
        <v>80</v>
      </c>
      <c r="D242" s="132" t="s">
        <v>80</v>
      </c>
    </row>
    <row r="243" spans="1:4" x14ac:dyDescent="0.25">
      <c r="A243" s="212" t="s">
        <v>3021</v>
      </c>
      <c r="B243" s="222" t="s">
        <v>569</v>
      </c>
      <c r="C243" s="223" t="s">
        <v>80</v>
      </c>
      <c r="D243" s="132" t="s">
        <v>80</v>
      </c>
    </row>
    <row r="244" spans="1:4" x14ac:dyDescent="0.25">
      <c r="A244" s="212" t="s">
        <v>3022</v>
      </c>
      <c r="B244" s="222" t="s">
        <v>569</v>
      </c>
      <c r="C244" s="223" t="s">
        <v>80</v>
      </c>
      <c r="D244" s="132" t="s">
        <v>80</v>
      </c>
    </row>
    <row r="245" spans="1:4" x14ac:dyDescent="0.25">
      <c r="A245" s="212" t="s">
        <v>3023</v>
      </c>
      <c r="B245" s="222" t="s">
        <v>569</v>
      </c>
      <c r="C245" s="223" t="s">
        <v>80</v>
      </c>
      <c r="D245" s="132" t="s">
        <v>80</v>
      </c>
    </row>
    <row r="246" spans="1:4" x14ac:dyDescent="0.25">
      <c r="A246" s="212" t="s">
        <v>3024</v>
      </c>
      <c r="B246" s="222" t="s">
        <v>569</v>
      </c>
      <c r="C246" s="223" t="s">
        <v>80</v>
      </c>
      <c r="D246" s="132" t="s">
        <v>80</v>
      </c>
    </row>
    <row r="247" spans="1:4" x14ac:dyDescent="0.25">
      <c r="A247" s="212" t="s">
        <v>3025</v>
      </c>
      <c r="B247" s="222" t="s">
        <v>569</v>
      </c>
      <c r="C247" s="223" t="s">
        <v>80</v>
      </c>
      <c r="D247" s="132" t="s">
        <v>80</v>
      </c>
    </row>
    <row r="248" spans="1:4" x14ac:dyDescent="0.25">
      <c r="A248" s="212" t="s">
        <v>3026</v>
      </c>
      <c r="B248" s="222" t="s">
        <v>569</v>
      </c>
      <c r="C248" s="223" t="s">
        <v>80</v>
      </c>
      <c r="D248" s="132" t="s">
        <v>80</v>
      </c>
    </row>
    <row r="249" spans="1:4" x14ac:dyDescent="0.25">
      <c r="A249" s="212" t="s">
        <v>3027</v>
      </c>
      <c r="B249" s="222" t="s">
        <v>569</v>
      </c>
      <c r="C249" s="223" t="s">
        <v>80</v>
      </c>
      <c r="D249" s="132" t="s">
        <v>80</v>
      </c>
    </row>
    <row r="250" spans="1:4" x14ac:dyDescent="0.25">
      <c r="A250" s="212" t="s">
        <v>3028</v>
      </c>
      <c r="B250" s="222" t="s">
        <v>569</v>
      </c>
      <c r="C250" s="223" t="s">
        <v>80</v>
      </c>
      <c r="D250" s="132" t="s">
        <v>80</v>
      </c>
    </row>
    <row r="251" spans="1:4" x14ac:dyDescent="0.25">
      <c r="A251" s="212" t="s">
        <v>3029</v>
      </c>
      <c r="B251" s="222" t="s">
        <v>569</v>
      </c>
      <c r="C251" s="223" t="s">
        <v>80</v>
      </c>
      <c r="D251" s="132" t="s">
        <v>80</v>
      </c>
    </row>
    <row r="252" spans="1:4" x14ac:dyDescent="0.25">
      <c r="A252" s="212" t="s">
        <v>3030</v>
      </c>
      <c r="B252" s="222" t="s">
        <v>569</v>
      </c>
      <c r="C252" s="223" t="s">
        <v>80</v>
      </c>
      <c r="D252" s="132" t="s">
        <v>80</v>
      </c>
    </row>
    <row r="253" spans="1:4" x14ac:dyDescent="0.25">
      <c r="A253" s="51" t="s">
        <v>3053</v>
      </c>
    </row>
    <row r="254" spans="1:4" x14ac:dyDescent="0.25">
      <c r="A254" s="51" t="s">
        <v>3054</v>
      </c>
    </row>
    <row r="255" spans="1:4" x14ac:dyDescent="0.25">
      <c r="A255" s="51" t="s">
        <v>3055</v>
      </c>
    </row>
    <row r="256" spans="1:4" x14ac:dyDescent="0.25">
      <c r="A256" s="51" t="s">
        <v>3056</v>
      </c>
    </row>
    <row r="257" spans="1:1" x14ac:dyDescent="0.25">
      <c r="A257" s="51" t="s">
        <v>3057</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3071</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3087</v>
      </c>
    </row>
    <row r="10" spans="1:3" ht="44.25" customHeight="1" x14ac:dyDescent="0.25">
      <c r="A10" s="1" t="s">
        <v>1167</v>
      </c>
      <c r="B10" s="65" t="s">
        <v>1381</v>
      </c>
      <c r="C10" s="164" t="s">
        <v>3088</v>
      </c>
    </row>
    <row r="11" spans="1:3" ht="54.75" customHeight="1" x14ac:dyDescent="0.25">
      <c r="A11" s="1" t="s">
        <v>1168</v>
      </c>
      <c r="B11" s="65" t="s">
        <v>1169</v>
      </c>
      <c r="C11" s="164" t="s">
        <v>3088</v>
      </c>
    </row>
    <row r="12" spans="1:3" x14ac:dyDescent="0.25">
      <c r="A12" s="1" t="s">
        <v>1170</v>
      </c>
      <c r="B12" s="65" t="s">
        <v>2666</v>
      </c>
      <c r="C12" s="164" t="s">
        <v>2667</v>
      </c>
    </row>
    <row r="13" spans="1:3" ht="30" x14ac:dyDescent="0.25">
      <c r="A13" s="1" t="s">
        <v>1172</v>
      </c>
      <c r="B13" s="65" t="s">
        <v>1171</v>
      </c>
      <c r="C13" s="164" t="s">
        <v>3089</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3090</v>
      </c>
    </row>
    <row r="17" spans="1:3" ht="30" customHeight="1" x14ac:dyDescent="0.25">
      <c r="A17" s="1" t="s">
        <v>1180</v>
      </c>
      <c r="B17" s="69" t="s">
        <v>1179</v>
      </c>
      <c r="C17" s="164" t="s">
        <v>3091</v>
      </c>
    </row>
    <row r="18" spans="1:3" x14ac:dyDescent="0.25">
      <c r="A18" s="1" t="s">
        <v>1182</v>
      </c>
      <c r="B18" s="69" t="s">
        <v>1181</v>
      </c>
      <c r="C18" s="164" t="s">
        <v>1196</v>
      </c>
    </row>
    <row r="19" spans="1:3" x14ac:dyDescent="0.25">
      <c r="A19" s="1" t="s">
        <v>2665</v>
      </c>
      <c r="B19" s="69" t="s">
        <v>1183</v>
      </c>
      <c r="C19" s="164" t="s">
        <v>3092</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3093</v>
      </c>
    </row>
    <row r="30" spans="1:3" ht="30" outlineLevel="1" x14ac:dyDescent="0.25">
      <c r="A30" s="1" t="s">
        <v>1194</v>
      </c>
      <c r="B30" s="65" t="s">
        <v>2260</v>
      </c>
      <c r="C30" s="164" t="s">
        <v>3094</v>
      </c>
    </row>
    <row r="31" spans="1:3" outlineLevel="1" x14ac:dyDescent="0.25">
      <c r="A31" s="1" t="s">
        <v>1197</v>
      </c>
      <c r="B31" s="65" t="s">
        <v>2258</v>
      </c>
      <c r="C31" s="164" t="s">
        <v>3095</v>
      </c>
    </row>
    <row r="32" spans="1:3" ht="30" outlineLevel="1" x14ac:dyDescent="0.25">
      <c r="A32" s="1" t="s">
        <v>1200</v>
      </c>
      <c r="B32" s="208" t="s">
        <v>3035</v>
      </c>
      <c r="C32" s="228" t="s">
        <v>3096</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3058</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3097</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2024-07-08T08:36:51Z</cp:lastPrinted>
  <dcterms:created xsi:type="dcterms:W3CDTF">2016-04-21T08:07:20Z</dcterms:created>
  <dcterms:modified xsi:type="dcterms:W3CDTF">2025-05-06T06:03:49Z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